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https://nhgov-my.sharepoint.com/personal/krzysztof_j_armatys_doe_nh_gov/Documents/Desktop/PSI Materials/January 10, 2025 meeting/"/>
    </mc:Choice>
  </mc:AlternateContent>
  <xr:revisionPtr revIDLastSave="336" documentId="8_{B60D2D1E-8C27-4001-868B-77DE92BEBB2D}" xr6:coauthVersionLast="47" xr6:coauthVersionMax="47" xr10:uidLastSave="{147DF9B6-0C0B-4E77-8396-EEF8DBA5ED82}"/>
  <bookViews>
    <workbookView xWindow="-120" yWindow="-16320" windowWidth="29040" windowHeight="15840" xr2:uid="{00000000-000D-0000-FFFF-FFFF00000000}"/>
  </bookViews>
  <sheets>
    <sheet name="SAFE Grants by District" sheetId="1" r:id="rId1"/>
    <sheet name="To Print" sheetId="8" r:id="rId2"/>
    <sheet name="Round 1" sheetId="9" r:id="rId3"/>
    <sheet name="Round 2" sheetId="10" r:id="rId4"/>
    <sheet name="Round 3" sheetId="12" r:id="rId5"/>
  </sheets>
  <definedNames>
    <definedName name="_xlnm._FilterDatabase" localSheetId="0" hidden="1">'SAFE Grants by District'!$A$3:$I$309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" i="8" l="1"/>
  <c r="D8" i="8"/>
  <c r="B8" i="8"/>
  <c r="F8" i="8" s="1"/>
  <c r="F7" i="8"/>
  <c r="F5" i="8"/>
  <c r="AA4" i="1"/>
  <c r="Z4" i="1"/>
  <c r="R5" i="1" l="1"/>
  <c r="R6" i="1"/>
  <c r="R7" i="1"/>
  <c r="R8" i="1"/>
  <c r="R9" i="1"/>
  <c r="R10" i="1"/>
  <c r="R11" i="1"/>
  <c r="R12" i="1"/>
  <c r="R13" i="1"/>
  <c r="R14" i="1"/>
  <c r="R15" i="1"/>
  <c r="R16" i="1"/>
  <c r="R17" i="1"/>
  <c r="R18" i="1"/>
  <c r="R19" i="1"/>
  <c r="R20" i="1"/>
  <c r="R21" i="1"/>
  <c r="R22" i="1"/>
  <c r="R23" i="1"/>
  <c r="R24" i="1"/>
  <c r="R25" i="1"/>
  <c r="R26" i="1"/>
  <c r="R27" i="1"/>
  <c r="R28" i="1"/>
  <c r="R29" i="1"/>
  <c r="R30" i="1"/>
  <c r="R31" i="1"/>
  <c r="R32" i="1"/>
  <c r="R33" i="1"/>
  <c r="R34" i="1"/>
  <c r="R35" i="1"/>
  <c r="R36" i="1"/>
  <c r="R37" i="1"/>
  <c r="R38" i="1"/>
  <c r="R39" i="1"/>
  <c r="R40" i="1"/>
  <c r="R41" i="1"/>
  <c r="R42" i="1"/>
  <c r="R43" i="1"/>
  <c r="R44" i="1"/>
  <c r="R45" i="1"/>
  <c r="R46" i="1"/>
  <c r="R47" i="1"/>
  <c r="R48" i="1"/>
  <c r="R49" i="1"/>
  <c r="R50" i="1"/>
  <c r="R51" i="1"/>
  <c r="R52" i="1"/>
  <c r="R53" i="1"/>
  <c r="R54" i="1"/>
  <c r="R55" i="1"/>
  <c r="R56" i="1"/>
  <c r="R57" i="1"/>
  <c r="R58" i="1"/>
  <c r="R59" i="1"/>
  <c r="R60" i="1"/>
  <c r="R61" i="1"/>
  <c r="R62" i="1"/>
  <c r="R63" i="1"/>
  <c r="R64" i="1"/>
  <c r="R65" i="1"/>
  <c r="R66" i="1"/>
  <c r="R67" i="1"/>
  <c r="R68" i="1"/>
  <c r="R69" i="1"/>
  <c r="R70" i="1"/>
  <c r="R71" i="1"/>
  <c r="R72" i="1"/>
  <c r="R73" i="1"/>
  <c r="R74" i="1"/>
  <c r="R75" i="1"/>
  <c r="R76" i="1"/>
  <c r="R77" i="1"/>
  <c r="R78" i="1"/>
  <c r="R79" i="1"/>
  <c r="R80" i="1"/>
  <c r="R81" i="1"/>
  <c r="R82" i="1"/>
  <c r="R83" i="1"/>
  <c r="R84" i="1"/>
  <c r="R85" i="1"/>
  <c r="R86" i="1"/>
  <c r="R87" i="1"/>
  <c r="R88" i="1"/>
  <c r="R89" i="1"/>
  <c r="R90" i="1"/>
  <c r="R91" i="1"/>
  <c r="R92" i="1"/>
  <c r="R93" i="1"/>
  <c r="R94" i="1"/>
  <c r="R95" i="1"/>
  <c r="R96" i="1"/>
  <c r="R97" i="1"/>
  <c r="R98" i="1"/>
  <c r="R99" i="1"/>
  <c r="R100" i="1"/>
  <c r="R101" i="1"/>
  <c r="R102" i="1"/>
  <c r="R103" i="1"/>
  <c r="R104" i="1"/>
  <c r="R105" i="1"/>
  <c r="R106" i="1"/>
  <c r="R107" i="1"/>
  <c r="R108" i="1"/>
  <c r="R109" i="1"/>
  <c r="R110" i="1"/>
  <c r="R111" i="1"/>
  <c r="R112" i="1"/>
  <c r="R113" i="1"/>
  <c r="R114" i="1"/>
  <c r="R115" i="1"/>
  <c r="R116" i="1"/>
  <c r="R117" i="1"/>
  <c r="R118" i="1"/>
  <c r="R119" i="1"/>
  <c r="R120" i="1"/>
  <c r="R121" i="1"/>
  <c r="R122" i="1"/>
  <c r="R123" i="1"/>
  <c r="R124" i="1"/>
  <c r="R125" i="1"/>
  <c r="R126" i="1"/>
  <c r="R127" i="1"/>
  <c r="R128" i="1"/>
  <c r="R129" i="1"/>
  <c r="R130" i="1"/>
  <c r="R131" i="1"/>
  <c r="R132" i="1"/>
  <c r="R133" i="1"/>
  <c r="R134" i="1"/>
  <c r="R135" i="1"/>
  <c r="R136" i="1"/>
  <c r="R137" i="1"/>
  <c r="R138" i="1"/>
  <c r="R139" i="1"/>
  <c r="R140" i="1"/>
  <c r="R141" i="1"/>
  <c r="R142" i="1"/>
  <c r="R143" i="1"/>
  <c r="R144" i="1"/>
  <c r="R145" i="1"/>
  <c r="R146" i="1"/>
  <c r="R147" i="1"/>
  <c r="R148" i="1"/>
  <c r="R149" i="1"/>
  <c r="R150" i="1"/>
  <c r="R151" i="1"/>
  <c r="R152" i="1"/>
  <c r="R153" i="1"/>
  <c r="R154" i="1"/>
  <c r="R155" i="1"/>
  <c r="R156" i="1"/>
  <c r="R157" i="1"/>
  <c r="R158" i="1"/>
  <c r="R159" i="1"/>
  <c r="R160" i="1"/>
  <c r="R161" i="1"/>
  <c r="R162" i="1"/>
  <c r="R163" i="1"/>
  <c r="R164" i="1"/>
  <c r="R165" i="1"/>
  <c r="R166" i="1"/>
  <c r="R167" i="1"/>
  <c r="R168" i="1"/>
  <c r="R169" i="1"/>
  <c r="R171" i="1"/>
  <c r="R172" i="1"/>
  <c r="R173" i="1"/>
  <c r="R174" i="1"/>
  <c r="R175" i="1"/>
  <c r="R176" i="1"/>
  <c r="R177" i="1"/>
  <c r="R178" i="1"/>
  <c r="R179" i="1"/>
  <c r="R180" i="1"/>
  <c r="R181" i="1"/>
  <c r="R182" i="1"/>
  <c r="R183" i="1"/>
  <c r="R184" i="1"/>
  <c r="R185" i="1"/>
  <c r="R186" i="1"/>
  <c r="R187" i="1"/>
  <c r="R188" i="1"/>
  <c r="R189" i="1"/>
  <c r="R190" i="1"/>
  <c r="R191" i="1"/>
  <c r="R192" i="1"/>
  <c r="R193" i="1"/>
  <c r="R194" i="1"/>
  <c r="R195" i="1"/>
  <c r="R196" i="1"/>
  <c r="R197" i="1"/>
  <c r="R198" i="1"/>
  <c r="R199" i="1"/>
  <c r="R200" i="1"/>
  <c r="R201" i="1"/>
  <c r="R203" i="1"/>
  <c r="R204" i="1"/>
  <c r="R205" i="1"/>
  <c r="R206" i="1"/>
  <c r="R207" i="1"/>
  <c r="R208" i="1"/>
  <c r="R209" i="1"/>
  <c r="R210" i="1"/>
  <c r="R211" i="1"/>
  <c r="R212" i="1"/>
  <c r="R213" i="1"/>
  <c r="R214" i="1"/>
  <c r="R215" i="1"/>
  <c r="R216" i="1"/>
  <c r="R217" i="1"/>
  <c r="R218" i="1"/>
  <c r="R219" i="1"/>
  <c r="R220" i="1"/>
  <c r="R221" i="1"/>
  <c r="R222" i="1"/>
  <c r="R223" i="1"/>
  <c r="R224" i="1"/>
  <c r="R225" i="1"/>
  <c r="R226" i="1"/>
  <c r="R227" i="1"/>
  <c r="R228" i="1"/>
  <c r="R229" i="1"/>
  <c r="R230" i="1"/>
  <c r="R231" i="1"/>
  <c r="R232" i="1"/>
  <c r="R233" i="1"/>
  <c r="R234" i="1"/>
  <c r="R235" i="1"/>
  <c r="R236" i="1"/>
  <c r="R237" i="1"/>
  <c r="R238" i="1"/>
  <c r="R239" i="1"/>
  <c r="R240" i="1"/>
  <c r="R241" i="1"/>
  <c r="R242" i="1"/>
  <c r="R243" i="1"/>
  <c r="R244" i="1"/>
  <c r="R245" i="1"/>
  <c r="R246" i="1"/>
  <c r="R247" i="1"/>
  <c r="R248" i="1"/>
  <c r="R249" i="1"/>
  <c r="R250" i="1"/>
  <c r="R251" i="1"/>
  <c r="R252" i="1"/>
  <c r="R253" i="1"/>
  <c r="R254" i="1"/>
  <c r="R255" i="1"/>
  <c r="R256" i="1"/>
  <c r="R257" i="1"/>
  <c r="R258" i="1"/>
  <c r="R259" i="1"/>
  <c r="R260" i="1"/>
  <c r="R261" i="1"/>
  <c r="R262" i="1"/>
  <c r="R263" i="1"/>
  <c r="R264" i="1"/>
  <c r="R265" i="1"/>
  <c r="R266" i="1"/>
  <c r="R267" i="1"/>
  <c r="R268" i="1"/>
  <c r="R269" i="1"/>
  <c r="R270" i="1"/>
  <c r="R271" i="1"/>
  <c r="R272" i="1"/>
  <c r="R273" i="1"/>
  <c r="R274" i="1"/>
  <c r="R275" i="1"/>
  <c r="R276" i="1"/>
  <c r="R277" i="1"/>
  <c r="R278" i="1"/>
  <c r="R279" i="1"/>
  <c r="R280" i="1"/>
  <c r="R281" i="1"/>
  <c r="R282" i="1"/>
  <c r="R283" i="1"/>
  <c r="R284" i="1"/>
  <c r="R285" i="1"/>
  <c r="R286" i="1"/>
  <c r="R287" i="1"/>
  <c r="R288" i="1"/>
  <c r="R289" i="1"/>
  <c r="R290" i="1"/>
  <c r="R291" i="1"/>
  <c r="R292" i="1"/>
  <c r="R293" i="1"/>
  <c r="R294" i="1"/>
  <c r="R295" i="1"/>
  <c r="R296" i="1"/>
  <c r="R297" i="1"/>
  <c r="R298" i="1"/>
  <c r="R299" i="1"/>
  <c r="R300" i="1"/>
  <c r="R301" i="1"/>
  <c r="R302" i="1"/>
  <c r="R303" i="1"/>
  <c r="R304" i="1"/>
  <c r="R305" i="1"/>
  <c r="R306" i="1"/>
  <c r="R307" i="1"/>
  <c r="R308" i="1"/>
  <c r="R4" i="1"/>
  <c r="Q5" i="1"/>
  <c r="Q6" i="1"/>
  <c r="Q7" i="1"/>
  <c r="Q8" i="1"/>
  <c r="Q9" i="1"/>
  <c r="Q10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Q53" i="1"/>
  <c r="Q54" i="1"/>
  <c r="Q55" i="1"/>
  <c r="Q56" i="1"/>
  <c r="Q57" i="1"/>
  <c r="Q58" i="1"/>
  <c r="Q59" i="1"/>
  <c r="Q60" i="1"/>
  <c r="Q61" i="1"/>
  <c r="Q62" i="1"/>
  <c r="Q63" i="1"/>
  <c r="Q64" i="1"/>
  <c r="Q65" i="1"/>
  <c r="Q66" i="1"/>
  <c r="Q67" i="1"/>
  <c r="Q68" i="1"/>
  <c r="Q69" i="1"/>
  <c r="Q70" i="1"/>
  <c r="Q71" i="1"/>
  <c r="Q72" i="1"/>
  <c r="Q73" i="1"/>
  <c r="Q74" i="1"/>
  <c r="Q75" i="1"/>
  <c r="Q76" i="1"/>
  <c r="Q77" i="1"/>
  <c r="Q78" i="1"/>
  <c r="Q79" i="1"/>
  <c r="Q80" i="1"/>
  <c r="Q81" i="1"/>
  <c r="Q82" i="1"/>
  <c r="Q83" i="1"/>
  <c r="Q84" i="1"/>
  <c r="Q85" i="1"/>
  <c r="Q86" i="1"/>
  <c r="Q87" i="1"/>
  <c r="Q88" i="1"/>
  <c r="Q89" i="1"/>
  <c r="Q90" i="1"/>
  <c r="Q91" i="1"/>
  <c r="Q92" i="1"/>
  <c r="Q93" i="1"/>
  <c r="Q94" i="1"/>
  <c r="Q95" i="1"/>
  <c r="Q96" i="1"/>
  <c r="Q97" i="1"/>
  <c r="Q98" i="1"/>
  <c r="Q99" i="1"/>
  <c r="Q100" i="1"/>
  <c r="Q101" i="1"/>
  <c r="Q102" i="1"/>
  <c r="Q103" i="1"/>
  <c r="Q104" i="1"/>
  <c r="Q105" i="1"/>
  <c r="Q106" i="1"/>
  <c r="Q107" i="1"/>
  <c r="Q108" i="1"/>
  <c r="Q109" i="1"/>
  <c r="Q110" i="1"/>
  <c r="Q111" i="1"/>
  <c r="Q112" i="1"/>
  <c r="Q113" i="1"/>
  <c r="Q114" i="1"/>
  <c r="Q115" i="1"/>
  <c r="Q116" i="1"/>
  <c r="Q117" i="1"/>
  <c r="Q118" i="1"/>
  <c r="Q119" i="1"/>
  <c r="Q120" i="1"/>
  <c r="Q121" i="1"/>
  <c r="Q122" i="1"/>
  <c r="Q123" i="1"/>
  <c r="Q124" i="1"/>
  <c r="Q125" i="1"/>
  <c r="Q126" i="1"/>
  <c r="Q127" i="1"/>
  <c r="Q128" i="1"/>
  <c r="Q129" i="1"/>
  <c r="Q130" i="1"/>
  <c r="Q131" i="1"/>
  <c r="Q132" i="1"/>
  <c r="Q133" i="1"/>
  <c r="Q134" i="1"/>
  <c r="Q135" i="1"/>
  <c r="Q136" i="1"/>
  <c r="Q137" i="1"/>
  <c r="Q138" i="1"/>
  <c r="Q139" i="1"/>
  <c r="Q140" i="1"/>
  <c r="Q141" i="1"/>
  <c r="Q142" i="1"/>
  <c r="Q143" i="1"/>
  <c r="Q144" i="1"/>
  <c r="Q145" i="1"/>
  <c r="Q146" i="1"/>
  <c r="Q147" i="1"/>
  <c r="Q148" i="1"/>
  <c r="Q149" i="1"/>
  <c r="Q150" i="1"/>
  <c r="Q151" i="1"/>
  <c r="Q152" i="1"/>
  <c r="Q153" i="1"/>
  <c r="Q154" i="1"/>
  <c r="Q155" i="1"/>
  <c r="Q156" i="1"/>
  <c r="Q157" i="1"/>
  <c r="Q158" i="1"/>
  <c r="Q159" i="1"/>
  <c r="Q160" i="1"/>
  <c r="Q161" i="1"/>
  <c r="Q162" i="1"/>
  <c r="Q163" i="1"/>
  <c r="Q164" i="1"/>
  <c r="Q165" i="1"/>
  <c r="Q166" i="1"/>
  <c r="Q167" i="1"/>
  <c r="Q168" i="1"/>
  <c r="Q169" i="1"/>
  <c r="Q171" i="1"/>
  <c r="Q172" i="1"/>
  <c r="Q173" i="1"/>
  <c r="Q174" i="1"/>
  <c r="Q175" i="1"/>
  <c r="Q176" i="1"/>
  <c r="Q177" i="1"/>
  <c r="Q178" i="1"/>
  <c r="Q179" i="1"/>
  <c r="Q180" i="1"/>
  <c r="Q181" i="1"/>
  <c r="Q182" i="1"/>
  <c r="Q183" i="1"/>
  <c r="Q184" i="1"/>
  <c r="Q185" i="1"/>
  <c r="Q186" i="1"/>
  <c r="Q187" i="1"/>
  <c r="Q188" i="1"/>
  <c r="Q189" i="1"/>
  <c r="Q190" i="1"/>
  <c r="Q191" i="1"/>
  <c r="Q192" i="1"/>
  <c r="Q193" i="1"/>
  <c r="Q194" i="1"/>
  <c r="Q195" i="1"/>
  <c r="Q196" i="1"/>
  <c r="Q197" i="1"/>
  <c r="Q198" i="1"/>
  <c r="Q199" i="1"/>
  <c r="Q200" i="1"/>
  <c r="Q201" i="1"/>
  <c r="Q203" i="1"/>
  <c r="Q204" i="1"/>
  <c r="Q205" i="1"/>
  <c r="Q206" i="1"/>
  <c r="Q207" i="1"/>
  <c r="Q208" i="1"/>
  <c r="Q209" i="1"/>
  <c r="Q210" i="1"/>
  <c r="Q211" i="1"/>
  <c r="Q212" i="1"/>
  <c r="Q213" i="1"/>
  <c r="Q214" i="1"/>
  <c r="Q215" i="1"/>
  <c r="Q216" i="1"/>
  <c r="Q217" i="1"/>
  <c r="Q218" i="1"/>
  <c r="Q219" i="1"/>
  <c r="Q220" i="1"/>
  <c r="Q221" i="1"/>
  <c r="Q222" i="1"/>
  <c r="Q223" i="1"/>
  <c r="Q224" i="1"/>
  <c r="Q225" i="1"/>
  <c r="Q226" i="1"/>
  <c r="Q227" i="1"/>
  <c r="Q228" i="1"/>
  <c r="Q229" i="1"/>
  <c r="Q230" i="1"/>
  <c r="Q231" i="1"/>
  <c r="Q232" i="1"/>
  <c r="Q233" i="1"/>
  <c r="Q234" i="1"/>
  <c r="Q235" i="1"/>
  <c r="Q236" i="1"/>
  <c r="Q237" i="1"/>
  <c r="Q238" i="1"/>
  <c r="Q239" i="1"/>
  <c r="Q240" i="1"/>
  <c r="Q241" i="1"/>
  <c r="Q242" i="1"/>
  <c r="Q243" i="1"/>
  <c r="Q244" i="1"/>
  <c r="Q245" i="1"/>
  <c r="Q246" i="1"/>
  <c r="Q247" i="1"/>
  <c r="Q248" i="1"/>
  <c r="Q249" i="1"/>
  <c r="Q250" i="1"/>
  <c r="Q251" i="1"/>
  <c r="Q252" i="1"/>
  <c r="Q253" i="1"/>
  <c r="Q254" i="1"/>
  <c r="Q255" i="1"/>
  <c r="Q256" i="1"/>
  <c r="Q257" i="1"/>
  <c r="Q258" i="1"/>
  <c r="Q259" i="1"/>
  <c r="Q260" i="1"/>
  <c r="Q261" i="1"/>
  <c r="Q262" i="1"/>
  <c r="Q263" i="1"/>
  <c r="Q264" i="1"/>
  <c r="Q265" i="1"/>
  <c r="Q266" i="1"/>
  <c r="Q267" i="1"/>
  <c r="Q268" i="1"/>
  <c r="Q269" i="1"/>
  <c r="Q270" i="1"/>
  <c r="Q271" i="1"/>
  <c r="Q272" i="1"/>
  <c r="Q273" i="1"/>
  <c r="Q274" i="1"/>
  <c r="Q275" i="1"/>
  <c r="Q276" i="1"/>
  <c r="Q277" i="1"/>
  <c r="Q278" i="1"/>
  <c r="Q279" i="1"/>
  <c r="Q280" i="1"/>
  <c r="Q281" i="1"/>
  <c r="Q282" i="1"/>
  <c r="Q283" i="1"/>
  <c r="Q284" i="1"/>
  <c r="Q285" i="1"/>
  <c r="Q286" i="1"/>
  <c r="Q287" i="1"/>
  <c r="Q288" i="1"/>
  <c r="Q289" i="1"/>
  <c r="Q290" i="1"/>
  <c r="Q291" i="1"/>
  <c r="Q292" i="1"/>
  <c r="Q293" i="1"/>
  <c r="Q294" i="1"/>
  <c r="Q295" i="1"/>
  <c r="Q296" i="1"/>
  <c r="Q297" i="1"/>
  <c r="Q298" i="1"/>
  <c r="Q299" i="1"/>
  <c r="Q300" i="1"/>
  <c r="Q301" i="1"/>
  <c r="Q302" i="1"/>
  <c r="Q303" i="1"/>
  <c r="Q304" i="1"/>
  <c r="Q305" i="1"/>
  <c r="Q306" i="1"/>
  <c r="Q307" i="1"/>
  <c r="Q308" i="1"/>
  <c r="Q4" i="1"/>
  <c r="P5" i="1"/>
  <c r="P6" i="1"/>
  <c r="P7" i="1"/>
  <c r="P8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47" i="1"/>
  <c r="P48" i="1"/>
  <c r="P49" i="1"/>
  <c r="P50" i="1"/>
  <c r="P51" i="1"/>
  <c r="P52" i="1"/>
  <c r="P53" i="1"/>
  <c r="P54" i="1"/>
  <c r="P55" i="1"/>
  <c r="P56" i="1"/>
  <c r="P57" i="1"/>
  <c r="P58" i="1"/>
  <c r="P59" i="1"/>
  <c r="P60" i="1"/>
  <c r="P61" i="1"/>
  <c r="P62" i="1"/>
  <c r="P63" i="1"/>
  <c r="P64" i="1"/>
  <c r="P65" i="1"/>
  <c r="P66" i="1"/>
  <c r="P67" i="1"/>
  <c r="P68" i="1"/>
  <c r="P69" i="1"/>
  <c r="P70" i="1"/>
  <c r="P71" i="1"/>
  <c r="P72" i="1"/>
  <c r="P73" i="1"/>
  <c r="P74" i="1"/>
  <c r="P75" i="1"/>
  <c r="P76" i="1"/>
  <c r="P77" i="1"/>
  <c r="P78" i="1"/>
  <c r="P79" i="1"/>
  <c r="P80" i="1"/>
  <c r="P81" i="1"/>
  <c r="P82" i="1"/>
  <c r="P83" i="1"/>
  <c r="P84" i="1"/>
  <c r="P85" i="1"/>
  <c r="P86" i="1"/>
  <c r="P87" i="1"/>
  <c r="P88" i="1"/>
  <c r="P89" i="1"/>
  <c r="P90" i="1"/>
  <c r="P91" i="1"/>
  <c r="P92" i="1"/>
  <c r="P93" i="1"/>
  <c r="P94" i="1"/>
  <c r="P95" i="1"/>
  <c r="P96" i="1"/>
  <c r="P97" i="1"/>
  <c r="P98" i="1"/>
  <c r="P99" i="1"/>
  <c r="P100" i="1"/>
  <c r="P101" i="1"/>
  <c r="P102" i="1"/>
  <c r="P103" i="1"/>
  <c r="P104" i="1"/>
  <c r="P105" i="1"/>
  <c r="P106" i="1"/>
  <c r="P107" i="1"/>
  <c r="P108" i="1"/>
  <c r="P109" i="1"/>
  <c r="P110" i="1"/>
  <c r="P111" i="1"/>
  <c r="P112" i="1"/>
  <c r="P113" i="1"/>
  <c r="P114" i="1"/>
  <c r="P115" i="1"/>
  <c r="P116" i="1"/>
  <c r="P117" i="1"/>
  <c r="P118" i="1"/>
  <c r="P119" i="1"/>
  <c r="P120" i="1"/>
  <c r="P121" i="1"/>
  <c r="P122" i="1"/>
  <c r="P123" i="1"/>
  <c r="P124" i="1"/>
  <c r="P125" i="1"/>
  <c r="P126" i="1"/>
  <c r="P127" i="1"/>
  <c r="P128" i="1"/>
  <c r="P129" i="1"/>
  <c r="P130" i="1"/>
  <c r="P131" i="1"/>
  <c r="P132" i="1"/>
  <c r="P133" i="1"/>
  <c r="P134" i="1"/>
  <c r="P135" i="1"/>
  <c r="P136" i="1"/>
  <c r="P137" i="1"/>
  <c r="P138" i="1"/>
  <c r="P139" i="1"/>
  <c r="P140" i="1"/>
  <c r="P141" i="1"/>
  <c r="P142" i="1"/>
  <c r="P143" i="1"/>
  <c r="P144" i="1"/>
  <c r="P145" i="1"/>
  <c r="P146" i="1"/>
  <c r="P147" i="1"/>
  <c r="P148" i="1"/>
  <c r="P149" i="1"/>
  <c r="P150" i="1"/>
  <c r="P151" i="1"/>
  <c r="P152" i="1"/>
  <c r="P153" i="1"/>
  <c r="P154" i="1"/>
  <c r="P155" i="1"/>
  <c r="P156" i="1"/>
  <c r="P157" i="1"/>
  <c r="P158" i="1"/>
  <c r="P159" i="1"/>
  <c r="P160" i="1"/>
  <c r="P161" i="1"/>
  <c r="P162" i="1"/>
  <c r="P163" i="1"/>
  <c r="P164" i="1"/>
  <c r="P165" i="1"/>
  <c r="P166" i="1"/>
  <c r="P167" i="1"/>
  <c r="P168" i="1"/>
  <c r="P169" i="1"/>
  <c r="P171" i="1"/>
  <c r="P172" i="1"/>
  <c r="P173" i="1"/>
  <c r="P174" i="1"/>
  <c r="P175" i="1"/>
  <c r="P176" i="1"/>
  <c r="P177" i="1"/>
  <c r="P178" i="1"/>
  <c r="P179" i="1"/>
  <c r="P180" i="1"/>
  <c r="P181" i="1"/>
  <c r="P182" i="1"/>
  <c r="P183" i="1"/>
  <c r="P184" i="1"/>
  <c r="P185" i="1"/>
  <c r="P186" i="1"/>
  <c r="P187" i="1"/>
  <c r="P188" i="1"/>
  <c r="P189" i="1"/>
  <c r="P190" i="1"/>
  <c r="P191" i="1"/>
  <c r="P192" i="1"/>
  <c r="P193" i="1"/>
  <c r="P194" i="1"/>
  <c r="P195" i="1"/>
  <c r="P196" i="1"/>
  <c r="P197" i="1"/>
  <c r="P198" i="1"/>
  <c r="P199" i="1"/>
  <c r="P200" i="1"/>
  <c r="P201" i="1"/>
  <c r="P203" i="1"/>
  <c r="P204" i="1"/>
  <c r="P205" i="1"/>
  <c r="P206" i="1"/>
  <c r="P207" i="1"/>
  <c r="P208" i="1"/>
  <c r="P209" i="1"/>
  <c r="P210" i="1"/>
  <c r="P211" i="1"/>
  <c r="P212" i="1"/>
  <c r="P213" i="1"/>
  <c r="P214" i="1"/>
  <c r="P215" i="1"/>
  <c r="P216" i="1"/>
  <c r="P217" i="1"/>
  <c r="P218" i="1"/>
  <c r="P219" i="1"/>
  <c r="P220" i="1"/>
  <c r="P221" i="1"/>
  <c r="P222" i="1"/>
  <c r="P223" i="1"/>
  <c r="P224" i="1"/>
  <c r="P225" i="1"/>
  <c r="P226" i="1"/>
  <c r="P227" i="1"/>
  <c r="P228" i="1"/>
  <c r="P229" i="1"/>
  <c r="P230" i="1"/>
  <c r="P231" i="1"/>
  <c r="P232" i="1"/>
  <c r="P233" i="1"/>
  <c r="P234" i="1"/>
  <c r="P235" i="1"/>
  <c r="P236" i="1"/>
  <c r="P237" i="1"/>
  <c r="P238" i="1"/>
  <c r="P239" i="1"/>
  <c r="P240" i="1"/>
  <c r="P241" i="1"/>
  <c r="P242" i="1"/>
  <c r="P243" i="1"/>
  <c r="P244" i="1"/>
  <c r="P245" i="1"/>
  <c r="P246" i="1"/>
  <c r="P247" i="1"/>
  <c r="P248" i="1"/>
  <c r="P249" i="1"/>
  <c r="P250" i="1"/>
  <c r="P251" i="1"/>
  <c r="P252" i="1"/>
  <c r="P253" i="1"/>
  <c r="P254" i="1"/>
  <c r="P255" i="1"/>
  <c r="P256" i="1"/>
  <c r="P257" i="1"/>
  <c r="P258" i="1"/>
  <c r="P259" i="1"/>
  <c r="P260" i="1"/>
  <c r="P261" i="1"/>
  <c r="P262" i="1"/>
  <c r="P263" i="1"/>
  <c r="P264" i="1"/>
  <c r="P265" i="1"/>
  <c r="P266" i="1"/>
  <c r="P267" i="1"/>
  <c r="P268" i="1"/>
  <c r="P269" i="1"/>
  <c r="P270" i="1"/>
  <c r="P271" i="1"/>
  <c r="P272" i="1"/>
  <c r="P273" i="1"/>
  <c r="P274" i="1"/>
  <c r="P275" i="1"/>
  <c r="P276" i="1"/>
  <c r="P277" i="1"/>
  <c r="P278" i="1"/>
  <c r="P279" i="1"/>
  <c r="P280" i="1"/>
  <c r="P281" i="1"/>
  <c r="P282" i="1"/>
  <c r="P283" i="1"/>
  <c r="P284" i="1"/>
  <c r="P285" i="1"/>
  <c r="P286" i="1"/>
  <c r="P287" i="1"/>
  <c r="P288" i="1"/>
  <c r="P289" i="1"/>
  <c r="P290" i="1"/>
  <c r="P291" i="1"/>
  <c r="P292" i="1"/>
  <c r="P293" i="1"/>
  <c r="P294" i="1"/>
  <c r="P295" i="1"/>
  <c r="P296" i="1"/>
  <c r="P297" i="1"/>
  <c r="P298" i="1"/>
  <c r="P299" i="1"/>
  <c r="P300" i="1"/>
  <c r="P301" i="1"/>
  <c r="P302" i="1"/>
  <c r="P303" i="1"/>
  <c r="P304" i="1"/>
  <c r="P305" i="1"/>
  <c r="P306" i="1"/>
  <c r="P307" i="1"/>
  <c r="P308" i="1"/>
  <c r="P4" i="1"/>
  <c r="S309" i="1"/>
  <c r="U310" i="1" s="1"/>
  <c r="T309" i="1"/>
  <c r="U309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168" i="1"/>
  <c r="L169" i="1"/>
  <c r="L171" i="1"/>
  <c r="L172" i="1"/>
  <c r="L173" i="1"/>
  <c r="L174" i="1"/>
  <c r="L175" i="1"/>
  <c r="L176" i="1"/>
  <c r="L177" i="1"/>
  <c r="L178" i="1"/>
  <c r="L179" i="1"/>
  <c r="L180" i="1"/>
  <c r="L181" i="1"/>
  <c r="L182" i="1"/>
  <c r="L183" i="1"/>
  <c r="L184" i="1"/>
  <c r="L185" i="1"/>
  <c r="L186" i="1"/>
  <c r="L187" i="1"/>
  <c r="L188" i="1"/>
  <c r="L189" i="1"/>
  <c r="L190" i="1"/>
  <c r="L191" i="1"/>
  <c r="L192" i="1"/>
  <c r="L193" i="1"/>
  <c r="L194" i="1"/>
  <c r="L195" i="1"/>
  <c r="L196" i="1"/>
  <c r="L197" i="1"/>
  <c r="L198" i="1"/>
  <c r="L199" i="1"/>
  <c r="L200" i="1"/>
  <c r="L201" i="1"/>
  <c r="L203" i="1"/>
  <c r="L204" i="1"/>
  <c r="L205" i="1"/>
  <c r="L206" i="1"/>
  <c r="L207" i="1"/>
  <c r="L208" i="1"/>
  <c r="L209" i="1"/>
  <c r="L210" i="1"/>
  <c r="L211" i="1"/>
  <c r="L212" i="1"/>
  <c r="L213" i="1"/>
  <c r="L214" i="1"/>
  <c r="L215" i="1"/>
  <c r="L216" i="1"/>
  <c r="L217" i="1"/>
  <c r="L218" i="1"/>
  <c r="L219" i="1"/>
  <c r="L220" i="1"/>
  <c r="L221" i="1"/>
  <c r="L222" i="1"/>
  <c r="L223" i="1"/>
  <c r="L224" i="1"/>
  <c r="L225" i="1"/>
  <c r="L226" i="1"/>
  <c r="L227" i="1"/>
  <c r="L228" i="1"/>
  <c r="L229" i="1"/>
  <c r="L230" i="1"/>
  <c r="L231" i="1"/>
  <c r="L232" i="1"/>
  <c r="L233" i="1"/>
  <c r="L234" i="1"/>
  <c r="L235" i="1"/>
  <c r="L236" i="1"/>
  <c r="L237" i="1"/>
  <c r="L238" i="1"/>
  <c r="L239" i="1"/>
  <c r="L240" i="1"/>
  <c r="L241" i="1"/>
  <c r="L242" i="1"/>
  <c r="L243" i="1"/>
  <c r="L244" i="1"/>
  <c r="L245" i="1"/>
  <c r="L246" i="1"/>
  <c r="L247" i="1"/>
  <c r="L248" i="1"/>
  <c r="L249" i="1"/>
  <c r="L250" i="1"/>
  <c r="L251" i="1"/>
  <c r="L252" i="1"/>
  <c r="L253" i="1"/>
  <c r="L254" i="1"/>
  <c r="L255" i="1"/>
  <c r="L256" i="1"/>
  <c r="L257" i="1"/>
  <c r="L258" i="1"/>
  <c r="L259" i="1"/>
  <c r="L260" i="1"/>
  <c r="L261" i="1"/>
  <c r="L262" i="1"/>
  <c r="L263" i="1"/>
  <c r="L264" i="1"/>
  <c r="L265" i="1"/>
  <c r="L266" i="1"/>
  <c r="L267" i="1"/>
  <c r="L268" i="1"/>
  <c r="L269" i="1"/>
  <c r="L270" i="1"/>
  <c r="L271" i="1"/>
  <c r="L272" i="1"/>
  <c r="L273" i="1"/>
  <c r="L274" i="1"/>
  <c r="L275" i="1"/>
  <c r="L276" i="1"/>
  <c r="L277" i="1"/>
  <c r="L278" i="1"/>
  <c r="L279" i="1"/>
  <c r="L280" i="1"/>
  <c r="L281" i="1"/>
  <c r="L282" i="1"/>
  <c r="L283" i="1"/>
  <c r="L284" i="1"/>
  <c r="L285" i="1"/>
  <c r="L286" i="1"/>
  <c r="L287" i="1"/>
  <c r="L288" i="1"/>
  <c r="L289" i="1"/>
  <c r="L290" i="1"/>
  <c r="L291" i="1"/>
  <c r="L292" i="1"/>
  <c r="L293" i="1"/>
  <c r="L294" i="1"/>
  <c r="L295" i="1"/>
  <c r="L296" i="1"/>
  <c r="L297" i="1"/>
  <c r="L298" i="1"/>
  <c r="L299" i="1"/>
  <c r="L300" i="1"/>
  <c r="L301" i="1"/>
  <c r="L302" i="1"/>
  <c r="L303" i="1"/>
  <c r="L304" i="1"/>
  <c r="L305" i="1"/>
  <c r="L306" i="1"/>
  <c r="L307" i="1"/>
  <c r="L308" i="1"/>
  <c r="L4" i="1"/>
  <c r="K5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7" i="1"/>
  <c r="K128" i="1"/>
  <c r="K129" i="1"/>
  <c r="K130" i="1"/>
  <c r="K131" i="1"/>
  <c r="K132" i="1"/>
  <c r="K133" i="1"/>
  <c r="K134" i="1"/>
  <c r="K135" i="1"/>
  <c r="K136" i="1"/>
  <c r="K137" i="1"/>
  <c r="K138" i="1"/>
  <c r="K139" i="1"/>
  <c r="K140" i="1"/>
  <c r="K141" i="1"/>
  <c r="K142" i="1"/>
  <c r="K143" i="1"/>
  <c r="K144" i="1"/>
  <c r="K145" i="1"/>
  <c r="K146" i="1"/>
  <c r="K147" i="1"/>
  <c r="K148" i="1"/>
  <c r="K149" i="1"/>
  <c r="K150" i="1"/>
  <c r="K151" i="1"/>
  <c r="K152" i="1"/>
  <c r="K153" i="1"/>
  <c r="K154" i="1"/>
  <c r="K155" i="1"/>
  <c r="K156" i="1"/>
  <c r="K157" i="1"/>
  <c r="K158" i="1"/>
  <c r="K159" i="1"/>
  <c r="K160" i="1"/>
  <c r="K161" i="1"/>
  <c r="K162" i="1"/>
  <c r="K163" i="1"/>
  <c r="K164" i="1"/>
  <c r="K165" i="1"/>
  <c r="K166" i="1"/>
  <c r="K167" i="1"/>
  <c r="K168" i="1"/>
  <c r="K169" i="1"/>
  <c r="K171" i="1"/>
  <c r="K172" i="1"/>
  <c r="K173" i="1"/>
  <c r="K174" i="1"/>
  <c r="K175" i="1"/>
  <c r="K176" i="1"/>
  <c r="K177" i="1"/>
  <c r="K178" i="1"/>
  <c r="K179" i="1"/>
  <c r="K180" i="1"/>
  <c r="K181" i="1"/>
  <c r="K182" i="1"/>
  <c r="K183" i="1"/>
  <c r="K184" i="1"/>
  <c r="K185" i="1"/>
  <c r="K186" i="1"/>
  <c r="K187" i="1"/>
  <c r="K188" i="1"/>
  <c r="K189" i="1"/>
  <c r="K190" i="1"/>
  <c r="K191" i="1"/>
  <c r="K192" i="1"/>
  <c r="K193" i="1"/>
  <c r="K194" i="1"/>
  <c r="K195" i="1"/>
  <c r="K196" i="1"/>
  <c r="K197" i="1"/>
  <c r="K198" i="1"/>
  <c r="K199" i="1"/>
  <c r="K200" i="1"/>
  <c r="K201" i="1"/>
  <c r="K203" i="1"/>
  <c r="K204" i="1"/>
  <c r="K205" i="1"/>
  <c r="K206" i="1"/>
  <c r="K207" i="1"/>
  <c r="K208" i="1"/>
  <c r="K209" i="1"/>
  <c r="K210" i="1"/>
  <c r="K211" i="1"/>
  <c r="K212" i="1"/>
  <c r="K213" i="1"/>
  <c r="K214" i="1"/>
  <c r="K215" i="1"/>
  <c r="K216" i="1"/>
  <c r="K217" i="1"/>
  <c r="K218" i="1"/>
  <c r="K219" i="1"/>
  <c r="K220" i="1"/>
  <c r="K221" i="1"/>
  <c r="K222" i="1"/>
  <c r="K223" i="1"/>
  <c r="K224" i="1"/>
  <c r="K225" i="1"/>
  <c r="K226" i="1"/>
  <c r="K227" i="1"/>
  <c r="K228" i="1"/>
  <c r="K229" i="1"/>
  <c r="K230" i="1"/>
  <c r="K231" i="1"/>
  <c r="K232" i="1"/>
  <c r="K233" i="1"/>
  <c r="K234" i="1"/>
  <c r="K235" i="1"/>
  <c r="K236" i="1"/>
  <c r="K237" i="1"/>
  <c r="K238" i="1"/>
  <c r="K239" i="1"/>
  <c r="K240" i="1"/>
  <c r="K241" i="1"/>
  <c r="K242" i="1"/>
  <c r="K243" i="1"/>
  <c r="K244" i="1"/>
  <c r="K245" i="1"/>
  <c r="K246" i="1"/>
  <c r="K247" i="1"/>
  <c r="K248" i="1"/>
  <c r="K249" i="1"/>
  <c r="K250" i="1"/>
  <c r="K251" i="1"/>
  <c r="K252" i="1"/>
  <c r="K253" i="1"/>
  <c r="K254" i="1"/>
  <c r="K255" i="1"/>
  <c r="K256" i="1"/>
  <c r="K257" i="1"/>
  <c r="K258" i="1"/>
  <c r="K259" i="1"/>
  <c r="K260" i="1"/>
  <c r="K261" i="1"/>
  <c r="K262" i="1"/>
  <c r="K263" i="1"/>
  <c r="K264" i="1"/>
  <c r="K265" i="1"/>
  <c r="K266" i="1"/>
  <c r="K267" i="1"/>
  <c r="K268" i="1"/>
  <c r="K269" i="1"/>
  <c r="K270" i="1"/>
  <c r="K271" i="1"/>
  <c r="K272" i="1"/>
  <c r="K273" i="1"/>
  <c r="K274" i="1"/>
  <c r="K275" i="1"/>
  <c r="K276" i="1"/>
  <c r="K277" i="1"/>
  <c r="K278" i="1"/>
  <c r="K279" i="1"/>
  <c r="K280" i="1"/>
  <c r="K281" i="1"/>
  <c r="K282" i="1"/>
  <c r="K283" i="1"/>
  <c r="K284" i="1"/>
  <c r="K285" i="1"/>
  <c r="K286" i="1"/>
  <c r="K287" i="1"/>
  <c r="K288" i="1"/>
  <c r="K289" i="1"/>
  <c r="K290" i="1"/>
  <c r="K291" i="1"/>
  <c r="K292" i="1"/>
  <c r="K293" i="1"/>
  <c r="K294" i="1"/>
  <c r="K295" i="1"/>
  <c r="K296" i="1"/>
  <c r="K297" i="1"/>
  <c r="K298" i="1"/>
  <c r="K299" i="1"/>
  <c r="K300" i="1"/>
  <c r="K301" i="1"/>
  <c r="K302" i="1"/>
  <c r="K303" i="1"/>
  <c r="K304" i="1"/>
  <c r="K305" i="1"/>
  <c r="K306" i="1"/>
  <c r="K307" i="1"/>
  <c r="K308" i="1"/>
  <c r="K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J203" i="1"/>
  <c r="J204" i="1"/>
  <c r="J205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18" i="1"/>
  <c r="J219" i="1"/>
  <c r="J220" i="1"/>
  <c r="J221" i="1"/>
  <c r="J222" i="1"/>
  <c r="J223" i="1"/>
  <c r="J224" i="1"/>
  <c r="J225" i="1"/>
  <c r="J226" i="1"/>
  <c r="J227" i="1"/>
  <c r="J228" i="1"/>
  <c r="J229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F285" i="1"/>
  <c r="F286" i="1"/>
  <c r="F287" i="1"/>
  <c r="F288" i="1"/>
  <c r="F289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302" i="1"/>
  <c r="F303" i="1"/>
  <c r="F304" i="1"/>
  <c r="F305" i="1"/>
  <c r="F306" i="1"/>
  <c r="F307" i="1"/>
  <c r="F308" i="1"/>
  <c r="F4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195" i="1"/>
  <c r="E196" i="1"/>
  <c r="E197" i="1"/>
  <c r="E198" i="1"/>
  <c r="E199" i="1"/>
  <c r="E200" i="1"/>
  <c r="E201" i="1"/>
  <c r="E203" i="1"/>
  <c r="E204" i="1"/>
  <c r="E205" i="1"/>
  <c r="E206" i="1"/>
  <c r="E207" i="1"/>
  <c r="E208" i="1"/>
  <c r="E209" i="1"/>
  <c r="E210" i="1"/>
  <c r="E211" i="1"/>
  <c r="E212" i="1"/>
  <c r="E213" i="1"/>
  <c r="E214" i="1"/>
  <c r="E215" i="1"/>
  <c r="E216" i="1"/>
  <c r="E217" i="1"/>
  <c r="E218" i="1"/>
  <c r="E219" i="1"/>
  <c r="E220" i="1"/>
  <c r="E221" i="1"/>
  <c r="E222" i="1"/>
  <c r="E223" i="1"/>
  <c r="E224" i="1"/>
  <c r="E225" i="1"/>
  <c r="E226" i="1"/>
  <c r="E227" i="1"/>
  <c r="E228" i="1"/>
  <c r="E229" i="1"/>
  <c r="E230" i="1"/>
  <c r="E231" i="1"/>
  <c r="E232" i="1"/>
  <c r="E233" i="1"/>
  <c r="E234" i="1"/>
  <c r="E235" i="1"/>
  <c r="E236" i="1"/>
  <c r="E237" i="1"/>
  <c r="E238" i="1"/>
  <c r="E239" i="1"/>
  <c r="E240" i="1"/>
  <c r="E241" i="1"/>
  <c r="E242" i="1"/>
  <c r="E243" i="1"/>
  <c r="E244" i="1"/>
  <c r="E245" i="1"/>
  <c r="E246" i="1"/>
  <c r="E247" i="1"/>
  <c r="E248" i="1"/>
  <c r="E249" i="1"/>
  <c r="E250" i="1"/>
  <c r="E251" i="1"/>
  <c r="E252" i="1"/>
  <c r="E253" i="1"/>
  <c r="E254" i="1"/>
  <c r="E255" i="1"/>
  <c r="E256" i="1"/>
  <c r="E257" i="1"/>
  <c r="E258" i="1"/>
  <c r="E259" i="1"/>
  <c r="E260" i="1"/>
  <c r="E261" i="1"/>
  <c r="E262" i="1"/>
  <c r="E263" i="1"/>
  <c r="E264" i="1"/>
  <c r="E265" i="1"/>
  <c r="E266" i="1"/>
  <c r="E267" i="1"/>
  <c r="E268" i="1"/>
  <c r="E269" i="1"/>
  <c r="E270" i="1"/>
  <c r="E271" i="1"/>
  <c r="E272" i="1"/>
  <c r="E273" i="1"/>
  <c r="E274" i="1"/>
  <c r="E275" i="1"/>
  <c r="E276" i="1"/>
  <c r="E277" i="1"/>
  <c r="E278" i="1"/>
  <c r="E279" i="1"/>
  <c r="E280" i="1"/>
  <c r="E281" i="1"/>
  <c r="E282" i="1"/>
  <c r="E283" i="1"/>
  <c r="E284" i="1"/>
  <c r="E285" i="1"/>
  <c r="E286" i="1"/>
  <c r="E287" i="1"/>
  <c r="E288" i="1"/>
  <c r="E289" i="1"/>
  <c r="E290" i="1"/>
  <c r="E291" i="1"/>
  <c r="E292" i="1"/>
  <c r="E293" i="1"/>
  <c r="E294" i="1"/>
  <c r="E295" i="1"/>
  <c r="E296" i="1"/>
  <c r="E297" i="1"/>
  <c r="E298" i="1"/>
  <c r="E299" i="1"/>
  <c r="E300" i="1"/>
  <c r="E301" i="1"/>
  <c r="E302" i="1"/>
  <c r="E303" i="1"/>
  <c r="E304" i="1"/>
  <c r="E305" i="1"/>
  <c r="E306" i="1"/>
  <c r="E307" i="1"/>
  <c r="E308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293" i="1"/>
  <c r="D294" i="1"/>
  <c r="D295" i="1"/>
  <c r="D296" i="1"/>
  <c r="D297" i="1"/>
  <c r="D298" i="1"/>
  <c r="D299" i="1"/>
  <c r="D300" i="1"/>
  <c r="D301" i="1"/>
  <c r="D302" i="1"/>
  <c r="D303" i="1"/>
  <c r="D304" i="1"/>
  <c r="D305" i="1"/>
  <c r="D306" i="1"/>
  <c r="D307" i="1"/>
  <c r="D308" i="1"/>
  <c r="D4" i="1"/>
  <c r="H171" i="12"/>
  <c r="I171" i="12"/>
  <c r="J171" i="12"/>
  <c r="K171" i="12"/>
  <c r="G171" i="12"/>
  <c r="H247" i="10" l="1"/>
  <c r="I247" i="10"/>
  <c r="J247" i="10"/>
  <c r="K247" i="10"/>
  <c r="G247" i="10"/>
  <c r="H97" i="9"/>
  <c r="I97" i="9"/>
  <c r="G97" i="9"/>
  <c r="I17" i="10"/>
  <c r="I3" i="10"/>
  <c r="I4" i="10"/>
  <c r="I5" i="10"/>
  <c r="I6" i="10"/>
  <c r="I7" i="10"/>
  <c r="I8" i="10"/>
  <c r="I9" i="10"/>
  <c r="I10" i="10"/>
  <c r="I11" i="10"/>
  <c r="I12" i="10"/>
  <c r="I13" i="10"/>
  <c r="I14" i="10"/>
  <c r="I15" i="10"/>
  <c r="I16" i="10"/>
  <c r="I18" i="10"/>
  <c r="I19" i="10"/>
  <c r="I20" i="10"/>
  <c r="I21" i="10"/>
  <c r="I22" i="10"/>
  <c r="I23" i="10"/>
  <c r="I24" i="10"/>
  <c r="I25" i="10"/>
  <c r="I26" i="10"/>
  <c r="I27" i="10"/>
  <c r="I28" i="10"/>
  <c r="I29" i="10"/>
  <c r="I30" i="10"/>
  <c r="I31" i="10"/>
  <c r="I32" i="10"/>
  <c r="I33" i="10"/>
  <c r="I34" i="10"/>
  <c r="I35" i="10"/>
  <c r="I36" i="10"/>
  <c r="I37" i="10"/>
  <c r="I38" i="10"/>
  <c r="I39" i="10"/>
  <c r="I40" i="10"/>
  <c r="I41" i="10"/>
  <c r="I42" i="10"/>
  <c r="I43" i="10"/>
  <c r="I44" i="10"/>
  <c r="I45" i="10"/>
  <c r="I46" i="10"/>
  <c r="I47" i="10"/>
  <c r="I48" i="10"/>
  <c r="I49" i="10"/>
  <c r="I50" i="10"/>
  <c r="I51" i="10"/>
  <c r="I52" i="10"/>
  <c r="I53" i="10"/>
  <c r="I54" i="10"/>
  <c r="I55" i="10"/>
  <c r="I56" i="10"/>
  <c r="I57" i="10"/>
  <c r="I58" i="10"/>
  <c r="I59" i="10"/>
  <c r="I60" i="10"/>
  <c r="I61" i="10"/>
  <c r="I62" i="10"/>
  <c r="I63" i="10"/>
  <c r="I64" i="10"/>
  <c r="I65" i="10"/>
  <c r="I66" i="10"/>
  <c r="I67" i="10"/>
  <c r="I68" i="10"/>
  <c r="I69" i="10"/>
  <c r="I70" i="10"/>
  <c r="I71" i="10"/>
  <c r="I72" i="10"/>
  <c r="I73" i="10"/>
  <c r="I74" i="10"/>
  <c r="I75" i="10"/>
  <c r="I76" i="10"/>
  <c r="I77" i="10"/>
  <c r="I78" i="10"/>
  <c r="I79" i="10"/>
  <c r="I80" i="10"/>
  <c r="I81" i="10"/>
  <c r="I82" i="10"/>
  <c r="I83" i="10"/>
  <c r="I84" i="10"/>
  <c r="I85" i="10"/>
  <c r="I86" i="10"/>
  <c r="I87" i="10"/>
  <c r="I88" i="10"/>
  <c r="I89" i="10"/>
  <c r="I90" i="10"/>
  <c r="I91" i="10"/>
  <c r="I92" i="10"/>
  <c r="I93" i="10"/>
  <c r="I94" i="10"/>
  <c r="I95" i="10"/>
  <c r="I96" i="10"/>
  <c r="I97" i="10"/>
  <c r="I98" i="10"/>
  <c r="I99" i="10"/>
  <c r="I100" i="10"/>
  <c r="I101" i="10"/>
  <c r="I102" i="10"/>
  <c r="I103" i="10"/>
  <c r="I104" i="10"/>
  <c r="I105" i="10"/>
  <c r="I106" i="10"/>
  <c r="I107" i="10"/>
  <c r="I108" i="10"/>
  <c r="I109" i="10"/>
  <c r="I110" i="10"/>
  <c r="I111" i="10"/>
  <c r="I112" i="10"/>
  <c r="I113" i="10"/>
  <c r="I114" i="10"/>
  <c r="I115" i="10"/>
  <c r="I116" i="10"/>
  <c r="I117" i="10"/>
  <c r="I118" i="10"/>
  <c r="I119" i="10"/>
  <c r="I120" i="10"/>
  <c r="I121" i="10"/>
  <c r="I122" i="10"/>
  <c r="I123" i="10"/>
  <c r="I124" i="10"/>
  <c r="I125" i="10"/>
  <c r="I126" i="10"/>
  <c r="I127" i="10"/>
  <c r="I128" i="10"/>
  <c r="I129" i="10"/>
  <c r="I130" i="10"/>
  <c r="I131" i="10"/>
  <c r="I132" i="10"/>
  <c r="I133" i="10"/>
  <c r="I134" i="10"/>
  <c r="I135" i="10"/>
  <c r="I136" i="10"/>
  <c r="I137" i="10"/>
  <c r="I138" i="10"/>
  <c r="I139" i="10"/>
  <c r="I140" i="10"/>
  <c r="I141" i="10"/>
  <c r="I142" i="10"/>
  <c r="I143" i="10"/>
  <c r="I144" i="10"/>
  <c r="I145" i="10"/>
  <c r="I146" i="10"/>
  <c r="I147" i="10"/>
  <c r="I148" i="10"/>
  <c r="I149" i="10"/>
  <c r="I150" i="10"/>
  <c r="I151" i="10"/>
  <c r="I152" i="10"/>
  <c r="I153" i="10"/>
  <c r="I154" i="10"/>
  <c r="I155" i="10"/>
  <c r="I156" i="10"/>
  <c r="I157" i="10"/>
  <c r="I158" i="10"/>
  <c r="I159" i="10"/>
  <c r="I160" i="10"/>
  <c r="I161" i="10"/>
  <c r="I162" i="10"/>
  <c r="I163" i="10"/>
  <c r="I164" i="10"/>
  <c r="I165" i="10"/>
  <c r="I166" i="10"/>
  <c r="I167" i="10"/>
  <c r="I168" i="10"/>
  <c r="I169" i="10"/>
  <c r="I170" i="10"/>
  <c r="I171" i="10"/>
  <c r="I172" i="10"/>
  <c r="I173" i="10"/>
  <c r="I174" i="10"/>
  <c r="I175" i="10"/>
  <c r="I176" i="10"/>
  <c r="I177" i="10"/>
  <c r="I178" i="10"/>
  <c r="I179" i="10"/>
  <c r="I180" i="10"/>
  <c r="I181" i="10"/>
  <c r="I182" i="10"/>
  <c r="I183" i="10"/>
  <c r="I184" i="10"/>
  <c r="I185" i="10"/>
  <c r="I186" i="10"/>
  <c r="I187" i="10"/>
  <c r="I188" i="10"/>
  <c r="I189" i="10"/>
  <c r="I190" i="10"/>
  <c r="I191" i="10"/>
  <c r="I192" i="10"/>
  <c r="I193" i="10"/>
  <c r="I194" i="10"/>
  <c r="I195" i="10"/>
  <c r="I196" i="10"/>
  <c r="I197" i="10"/>
  <c r="I198" i="10"/>
  <c r="I199" i="10"/>
  <c r="I200" i="10"/>
  <c r="I201" i="10"/>
  <c r="I202" i="10"/>
  <c r="I203" i="10"/>
  <c r="I204" i="10"/>
  <c r="I205" i="10"/>
  <c r="I206" i="10"/>
  <c r="I207" i="10"/>
  <c r="I208" i="10"/>
  <c r="I209" i="10"/>
  <c r="I210" i="10"/>
  <c r="I211" i="10"/>
  <c r="I212" i="10"/>
  <c r="I213" i="10"/>
  <c r="I214" i="10"/>
  <c r="I215" i="10"/>
  <c r="I216" i="10"/>
  <c r="I217" i="10"/>
  <c r="I218" i="10"/>
  <c r="I219" i="10"/>
  <c r="I220" i="10"/>
  <c r="I221" i="10"/>
  <c r="I222" i="10"/>
  <c r="I223" i="10"/>
  <c r="I224" i="10"/>
  <c r="I225" i="10"/>
  <c r="I226" i="10"/>
  <c r="I227" i="10"/>
  <c r="I228" i="10"/>
  <c r="I229" i="10"/>
  <c r="I230" i="10"/>
  <c r="I231" i="10"/>
  <c r="I232" i="10"/>
  <c r="I233" i="10"/>
  <c r="I234" i="10"/>
  <c r="I235" i="10"/>
  <c r="I236" i="10"/>
  <c r="I237" i="10"/>
  <c r="I238" i="10"/>
  <c r="I239" i="10"/>
  <c r="I240" i="10"/>
  <c r="I241" i="10"/>
  <c r="I242" i="10"/>
  <c r="I243" i="10"/>
  <c r="I244" i="10"/>
  <c r="I245" i="10"/>
  <c r="I246" i="10"/>
  <c r="I2" i="10"/>
  <c r="AE309" i="1" l="1"/>
  <c r="AC309" i="1"/>
  <c r="AD309" i="1"/>
  <c r="AF309" i="1"/>
  <c r="AF310" i="1" l="1"/>
  <c r="AA283" i="1" l="1"/>
  <c r="AA191" i="1"/>
  <c r="Z283" i="1"/>
  <c r="Z191" i="1"/>
  <c r="AA30" i="1" l="1"/>
  <c r="Z133" i="1"/>
  <c r="AA75" i="1"/>
  <c r="AA28" i="1"/>
  <c r="AA144" i="1"/>
  <c r="AA156" i="1"/>
  <c r="AA140" i="1"/>
  <c r="AA112" i="1"/>
  <c r="AA23" i="1"/>
  <c r="AA16" i="1"/>
  <c r="AA158" i="1"/>
  <c r="AA15" i="1"/>
  <c r="AA73" i="1"/>
  <c r="AA42" i="1"/>
  <c r="AA79" i="1"/>
  <c r="AA161" i="1"/>
  <c r="AA9" i="1"/>
  <c r="AA88" i="1"/>
  <c r="AA128" i="1"/>
  <c r="AA126" i="1"/>
  <c r="AA168" i="1"/>
  <c r="AA19" i="1"/>
  <c r="AB283" i="1"/>
  <c r="AA90" i="1"/>
  <c r="AA159" i="1"/>
  <c r="AA61" i="1"/>
  <c r="AA34" i="1"/>
  <c r="AA109" i="1"/>
  <c r="AA124" i="1"/>
  <c r="AA78" i="1"/>
  <c r="AA85" i="1"/>
  <c r="AA105" i="1"/>
  <c r="AB191" i="1"/>
  <c r="AA62" i="1"/>
  <c r="AA93" i="1"/>
  <c r="AA148" i="1"/>
  <c r="AA107" i="1"/>
  <c r="AA92" i="1"/>
  <c r="AA47" i="1"/>
  <c r="AA133" i="1"/>
  <c r="AA12" i="1"/>
  <c r="AA80" i="1"/>
  <c r="AA72" i="1"/>
  <c r="AA100" i="1"/>
  <c r="AA13" i="1"/>
  <c r="AA145" i="1"/>
  <c r="AA114" i="1"/>
  <c r="AA147" i="1"/>
  <c r="AA6" i="1"/>
  <c r="AA163" i="1"/>
  <c r="AA43" i="1"/>
  <c r="AA77" i="1"/>
  <c r="AA111" i="1"/>
  <c r="AA38" i="1"/>
  <c r="AA35" i="1"/>
  <c r="AA14" i="1"/>
  <c r="AA67" i="1"/>
  <c r="AA27" i="1"/>
  <c r="AA29" i="1"/>
  <c r="AA131" i="1"/>
  <c r="AA81" i="1"/>
  <c r="AA101" i="1"/>
  <c r="AA64" i="1"/>
  <c r="AA18" i="1"/>
  <c r="AA39" i="1"/>
  <c r="AA52" i="1"/>
  <c r="AA60" i="1"/>
  <c r="AA41" i="1"/>
  <c r="AA46" i="1"/>
  <c r="AA86" i="1"/>
  <c r="AA91" i="1"/>
  <c r="AA97" i="1"/>
  <c r="AA69" i="1"/>
  <c r="AA25" i="1"/>
  <c r="AA151" i="1"/>
  <c r="AA120" i="1"/>
  <c r="AA153" i="1"/>
  <c r="AA108" i="1"/>
  <c r="Z28" i="1"/>
  <c r="Z109" i="1"/>
  <c r="AA51" i="1"/>
  <c r="AA121" i="1"/>
  <c r="AA21" i="1"/>
  <c r="AA8" i="1"/>
  <c r="AA164" i="1"/>
  <c r="AA68" i="1"/>
  <c r="AA116" i="1"/>
  <c r="AA141" i="1"/>
  <c r="AA58" i="1"/>
  <c r="Z29" i="1"/>
  <c r="Z91" i="1"/>
  <c r="Z16" i="1"/>
  <c r="Z126" i="1"/>
  <c r="Z156" i="1"/>
  <c r="Z19" i="1"/>
  <c r="Z108" i="1"/>
  <c r="Z86" i="1"/>
  <c r="Z90" i="1"/>
  <c r="Z161" i="1"/>
  <c r="Z73" i="1"/>
  <c r="Z43" i="1"/>
  <c r="Z69" i="1"/>
  <c r="Z92" i="1"/>
  <c r="Z107" i="1"/>
  <c r="Z81" i="1"/>
  <c r="Z153" i="1"/>
  <c r="Z159" i="1"/>
  <c r="Z14" i="1"/>
  <c r="Z75" i="1"/>
  <c r="Z151" i="1"/>
  <c r="Z46" i="1"/>
  <c r="Z51" i="1"/>
  <c r="Z88" i="1"/>
  <c r="Z164" i="1"/>
  <c r="Z61" i="1"/>
  <c r="Z58" i="1"/>
  <c r="Z97" i="1"/>
  <c r="Z101" i="1"/>
  <c r="Z60" i="1"/>
  <c r="Z105" i="1"/>
  <c r="Z39" i="1"/>
  <c r="Z93" i="1"/>
  <c r="Z35" i="1"/>
  <c r="Z13" i="1"/>
  <c r="Z23" i="1"/>
  <c r="Z64" i="1"/>
  <c r="Z121" i="1"/>
  <c r="Z147" i="1"/>
  <c r="Z68" i="1"/>
  <c r="Z85" i="1"/>
  <c r="Z100" i="1"/>
  <c r="Z79" i="1"/>
  <c r="Z18" i="1"/>
  <c r="Z27" i="1"/>
  <c r="Z8" i="1"/>
  <c r="Z72" i="1"/>
  <c r="Z67" i="1"/>
  <c r="Z47" i="1"/>
  <c r="Z78" i="1"/>
  <c r="Z42" i="1"/>
  <c r="Z114" i="1"/>
  <c r="Z80" i="1"/>
  <c r="Z52" i="1"/>
  <c r="Z41" i="1"/>
  <c r="Z112" i="1"/>
  <c r="Z25" i="1"/>
  <c r="Z38" i="1"/>
  <c r="Z141" i="1"/>
  <c r="Z158" i="1"/>
  <c r="Z124" i="1"/>
  <c r="Z15" i="1"/>
  <c r="Z148" i="1"/>
  <c r="Z21" i="1"/>
  <c r="Z144" i="1"/>
  <c r="Z131" i="1"/>
  <c r="Z128" i="1"/>
  <c r="Z30" i="1"/>
  <c r="Z77" i="1"/>
  <c r="Z120" i="1"/>
  <c r="Z111" i="1"/>
  <c r="Z163" i="1"/>
  <c r="Z62" i="1"/>
  <c r="Z116" i="1"/>
  <c r="Z145" i="1"/>
  <c r="Z168" i="1"/>
  <c r="Z12" i="1"/>
  <c r="Z140" i="1"/>
  <c r="Z34" i="1"/>
  <c r="Z9" i="1"/>
  <c r="Z6" i="1"/>
  <c r="AB75" i="1"/>
  <c r="AB46" i="1" l="1"/>
  <c r="AB28" i="1"/>
  <c r="AB148" i="1"/>
  <c r="AB69" i="1"/>
  <c r="AB105" i="1"/>
  <c r="AB124" i="1"/>
  <c r="AB85" i="1"/>
  <c r="AB133" i="1"/>
  <c r="AB153" i="1"/>
  <c r="AB156" i="1"/>
  <c r="AB168" i="1"/>
  <c r="AB58" i="1"/>
  <c r="AB79" i="1"/>
  <c r="AB147" i="1"/>
  <c r="AB25" i="1"/>
  <c r="AB144" i="1"/>
  <c r="AB159" i="1"/>
  <c r="AB131" i="1"/>
  <c r="AB13" i="1"/>
  <c r="AB34" i="1"/>
  <c r="AB81" i="1"/>
  <c r="AB141" i="1"/>
  <c r="AB77" i="1"/>
  <c r="AB88" i="1"/>
  <c r="AB92" i="1"/>
  <c r="AB67" i="1"/>
  <c r="AB78" i="1"/>
  <c r="AB38" i="1"/>
  <c r="AB18" i="1"/>
  <c r="AB12" i="1"/>
  <c r="AB151" i="1"/>
  <c r="AB43" i="1"/>
  <c r="AB42" i="1"/>
  <c r="AB120" i="1"/>
  <c r="AB145" i="1"/>
  <c r="AB35" i="1"/>
  <c r="AB9" i="1"/>
  <c r="AB60" i="1"/>
  <c r="AB21" i="1"/>
  <c r="AB23" i="1"/>
  <c r="AB73" i="1"/>
  <c r="AB41" i="1"/>
  <c r="AB6" i="1"/>
  <c r="AB91" i="1"/>
  <c r="AB116" i="1"/>
  <c r="AB108" i="1"/>
  <c r="AB27" i="1"/>
  <c r="AB30" i="1"/>
  <c r="AB114" i="1"/>
  <c r="AB109" i="1"/>
  <c r="AB158" i="1"/>
  <c r="AB93" i="1"/>
  <c r="AB121" i="1"/>
  <c r="AB14" i="1"/>
  <c r="AB86" i="1"/>
  <c r="AB64" i="1"/>
  <c r="AB111" i="1"/>
  <c r="AB100" i="1"/>
  <c r="AB15" i="1"/>
  <c r="AB112" i="1"/>
  <c r="AB19" i="1"/>
  <c r="AB68" i="1"/>
  <c r="AB161" i="1"/>
  <c r="AB101" i="1"/>
  <c r="AB52" i="1"/>
  <c r="AB61" i="1"/>
  <c r="AB140" i="1"/>
  <c r="AB29" i="1"/>
  <c r="AB51" i="1"/>
  <c r="AB163" i="1"/>
  <c r="AB47" i="1"/>
  <c r="AB90" i="1"/>
  <c r="AB164" i="1"/>
  <c r="AB72" i="1"/>
  <c r="AB16" i="1"/>
  <c r="AB126" i="1"/>
  <c r="AB107" i="1"/>
  <c r="AB128" i="1"/>
  <c r="AB62" i="1"/>
  <c r="AB97" i="1"/>
  <c r="AB80" i="1"/>
  <c r="AB39" i="1"/>
  <c r="AB8" i="1"/>
  <c r="Z102" i="1"/>
  <c r="Z70" i="1"/>
  <c r="Z71" i="1"/>
  <c r="Z209" i="1"/>
  <c r="Z307" i="1"/>
  <c r="Z143" i="1"/>
  <c r="Z250" i="1"/>
  <c r="Z259" i="1"/>
  <c r="Z306" i="1"/>
  <c r="Z226" i="1" l="1"/>
  <c r="Z95" i="1"/>
  <c r="Z142" i="1"/>
  <c r="Z183" i="1"/>
  <c r="Z201" i="1"/>
  <c r="Z197" i="1"/>
  <c r="Z127" i="1"/>
  <c r="Z169" i="1"/>
  <c r="Z125" i="1"/>
  <c r="Z194" i="1"/>
  <c r="Z53" i="1"/>
  <c r="Z206" i="1"/>
  <c r="Z220" i="1"/>
  <c r="Z89" i="1"/>
  <c r="Z136" i="1"/>
  <c r="Z189" i="1"/>
  <c r="Z303" i="1"/>
  <c r="Z179" i="1"/>
  <c r="Z188" i="1"/>
  <c r="Z246" i="1"/>
  <c r="Z130" i="1"/>
  <c r="Z245" i="1"/>
  <c r="Z187" i="1"/>
  <c r="Z106" i="1"/>
  <c r="Z221" i="1"/>
  <c r="Z196" i="1"/>
  <c r="AA139" i="1"/>
  <c r="AA36" i="1"/>
  <c r="AA301" i="1"/>
  <c r="AA227" i="1"/>
  <c r="AA134" i="1"/>
  <c r="AA169" i="1"/>
  <c r="AA49" i="1"/>
  <c r="AA289" i="1"/>
  <c r="AA122" i="1"/>
  <c r="AA302" i="1"/>
  <c r="AA276" i="1"/>
  <c r="AA182" i="1"/>
  <c r="AA137" i="1"/>
  <c r="AA252" i="1"/>
  <c r="AA291" i="1"/>
  <c r="AA265" i="1"/>
  <c r="AA240" i="1"/>
  <c r="AA135" i="1"/>
  <c r="AA278" i="1"/>
  <c r="AA123" i="1"/>
  <c r="AA37" i="1"/>
  <c r="AA99" i="1"/>
  <c r="AA87" i="1"/>
  <c r="AA20" i="1"/>
  <c r="AA212" i="1"/>
  <c r="AA279" i="1"/>
  <c r="AA192" i="1"/>
  <c r="AA185" i="1"/>
  <c r="AA239" i="1"/>
  <c r="AA308" i="1"/>
  <c r="AA146" i="1"/>
  <c r="AA256" i="1"/>
  <c r="AA127" i="1"/>
  <c r="AA296" i="1"/>
  <c r="AA110" i="1"/>
  <c r="AA115" i="1"/>
  <c r="AA5" i="1"/>
  <c r="AA269" i="1"/>
  <c r="AA203" i="1"/>
  <c r="AA271" i="1"/>
  <c r="AA262" i="1"/>
  <c r="AA31" i="1"/>
  <c r="AA247" i="1"/>
  <c r="AA152" i="1"/>
  <c r="AA7" i="1"/>
  <c r="AA235" i="1"/>
  <c r="AA26" i="1"/>
  <c r="AA248" i="1"/>
  <c r="AA229" i="1"/>
  <c r="AA204" i="1"/>
  <c r="AA298" i="1"/>
  <c r="AA236" i="1"/>
  <c r="AA205" i="1"/>
  <c r="AA178" i="1"/>
  <c r="AA104" i="1"/>
  <c r="AA260" i="1"/>
  <c r="AA223" i="1"/>
  <c r="AA32" i="1"/>
  <c r="AA63" i="1"/>
  <c r="AA230" i="1"/>
  <c r="AA165" i="1"/>
  <c r="AA261" i="1"/>
  <c r="AA267" i="1"/>
  <c r="AA179" i="1"/>
  <c r="AA142" i="1"/>
  <c r="AA249" i="1"/>
  <c r="AA294" i="1"/>
  <c r="AA166" i="1"/>
  <c r="AA174" i="1"/>
  <c r="AA76" i="1"/>
  <c r="AA281" i="1"/>
  <c r="AA57" i="1"/>
  <c r="AA33" i="1"/>
  <c r="AA125" i="1"/>
  <c r="AA143" i="1"/>
  <c r="AA118" i="1"/>
  <c r="AA220" i="1"/>
  <c r="AA113" i="1"/>
  <c r="AA233" i="1"/>
  <c r="AA119" i="1"/>
  <c r="AA95" i="1"/>
  <c r="AA94" i="1"/>
  <c r="AA282" i="1"/>
  <c r="AA83" i="1"/>
  <c r="AA270" i="1"/>
  <c r="AA71" i="1"/>
  <c r="AA70" i="1"/>
  <c r="AA22" i="1"/>
  <c r="AA102" i="1"/>
  <c r="AA246" i="1"/>
  <c r="AA11" i="1"/>
  <c r="AA295" i="1"/>
  <c r="AA59" i="1"/>
  <c r="AA40" i="1"/>
  <c r="AA186" i="1"/>
  <c r="AA189" i="1"/>
  <c r="AA250" i="1"/>
  <c r="AA305" i="1"/>
  <c r="AA162" i="1"/>
  <c r="AA138" i="1"/>
  <c r="AA258" i="1"/>
  <c r="AA253" i="1"/>
  <c r="AA266" i="1"/>
  <c r="AA284" i="1"/>
  <c r="AA293" i="1"/>
  <c r="AA103" i="1"/>
  <c r="AA213" i="1"/>
  <c r="AA177" i="1"/>
  <c r="AA272" i="1"/>
  <c r="AA56" i="1"/>
  <c r="AA211" i="1"/>
  <c r="AA273" i="1"/>
  <c r="AA224" i="1"/>
  <c r="AA66" i="1"/>
  <c r="AA280" i="1"/>
  <c r="AA157" i="1"/>
  <c r="AA54" i="1"/>
  <c r="AA222" i="1"/>
  <c r="AA24" i="1"/>
  <c r="AA215" i="1"/>
  <c r="AA167" i="1"/>
  <c r="AA45" i="1"/>
  <c r="AA257" i="1"/>
  <c r="AA219" i="1"/>
  <c r="AA155" i="1"/>
  <c r="AA285" i="1"/>
  <c r="AA172" i="1"/>
  <c r="AA74" i="1"/>
  <c r="AA241" i="1"/>
  <c r="AA216" i="1"/>
  <c r="AA244" i="1"/>
  <c r="AA254" i="1"/>
  <c r="AA198" i="1"/>
  <c r="AA304" i="1"/>
  <c r="AA217" i="1"/>
  <c r="AA173" i="1"/>
  <c r="AA268" i="1"/>
  <c r="AA218" i="1"/>
  <c r="AA228" i="1"/>
  <c r="AA190" i="1"/>
  <c r="AA292" i="1"/>
  <c r="AA234" i="1"/>
  <c r="AA210" i="1"/>
  <c r="AA50" i="1"/>
  <c r="AA242" i="1"/>
  <c r="AA232" i="1"/>
  <c r="AA286" i="1"/>
  <c r="AA195" i="1"/>
  <c r="AA199" i="1"/>
  <c r="AA299" i="1"/>
  <c r="AA136" i="1"/>
  <c r="AA197" i="1"/>
  <c r="AA290" i="1"/>
  <c r="AA180" i="1"/>
  <c r="AA225" i="1"/>
  <c r="AA149" i="1"/>
  <c r="AA264" i="1"/>
  <c r="AA55" i="1"/>
  <c r="AA303" i="1"/>
  <c r="AA277" i="1"/>
  <c r="AA200" i="1"/>
  <c r="AA207" i="1"/>
  <c r="AA187" i="1"/>
  <c r="AA181" i="1"/>
  <c r="AA214" i="1"/>
  <c r="AA209" i="1"/>
  <c r="AA132" i="1"/>
  <c r="AA275" i="1"/>
  <c r="AA201" i="1"/>
  <c r="AA196" i="1"/>
  <c r="AA251" i="1"/>
  <c r="AA208" i="1"/>
  <c r="AA171" i="1"/>
  <c r="AA48" i="1"/>
  <c r="AA300" i="1"/>
  <c r="AA89" i="1"/>
  <c r="AA17" i="1"/>
  <c r="AA183" i="1"/>
  <c r="AA84" i="1"/>
  <c r="AA44" i="1"/>
  <c r="AA160" i="1"/>
  <c r="AA306" i="1"/>
  <c r="AA206" i="1"/>
  <c r="AA129" i="1"/>
  <c r="AA255" i="1"/>
  <c r="AA193" i="1"/>
  <c r="AA117" i="1"/>
  <c r="AA287" i="1"/>
  <c r="AA237" i="1"/>
  <c r="AA243" i="1"/>
  <c r="AA154" i="1"/>
  <c r="AA231" i="1"/>
  <c r="AA130" i="1"/>
  <c r="AA274" i="1"/>
  <c r="AA297" i="1"/>
  <c r="AA259" i="1"/>
  <c r="AA184" i="1"/>
  <c r="AA98" i="1"/>
  <c r="AA245" i="1"/>
  <c r="AA238" i="1"/>
  <c r="AA307" i="1"/>
  <c r="AA194" i="1"/>
  <c r="AA106" i="1"/>
  <c r="AA221" i="1"/>
  <c r="AA288" i="1"/>
  <c r="AA65" i="1"/>
  <c r="AA82" i="1"/>
  <c r="AA150" i="1"/>
  <c r="AA53" i="1"/>
  <c r="AA96" i="1"/>
  <c r="AA176" i="1"/>
  <c r="AA10" i="1"/>
  <c r="AA226" i="1"/>
  <c r="AA175" i="1"/>
  <c r="AA263" i="1"/>
  <c r="AA188" i="1"/>
  <c r="Z195" i="1"/>
  <c r="Z193" i="1"/>
  <c r="Z258" i="1"/>
  <c r="Z210" i="1"/>
  <c r="Z299" i="1"/>
  <c r="Z11" i="1"/>
  <c r="Z146" i="1"/>
  <c r="Z200" i="1"/>
  <c r="Z118" i="1"/>
  <c r="Z233" i="1"/>
  <c r="Z175" i="1"/>
  <c r="Z94" i="1"/>
  <c r="Z150" i="1"/>
  <c r="Z10" i="1"/>
  <c r="Z282" i="1"/>
  <c r="Z176" i="1"/>
  <c r="Z117" i="1"/>
  <c r="Z243" i="1"/>
  <c r="Z149" i="1"/>
  <c r="Z214" i="1"/>
  <c r="Z83" i="1"/>
  <c r="Z59" i="1"/>
  <c r="Z160" i="1"/>
  <c r="Z174" i="1"/>
  <c r="Z57" i="1"/>
  <c r="Z167" i="1"/>
  <c r="Z225" i="1"/>
  <c r="Z274" i="1"/>
  <c r="Z76" i="1"/>
  <c r="Z249" i="1"/>
  <c r="Z166" i="1"/>
  <c r="Z184" i="1"/>
  <c r="Z31" i="1"/>
  <c r="Z265" i="1"/>
  <c r="Z135" i="1"/>
  <c r="Z232" i="1"/>
  <c r="Z241" i="1"/>
  <c r="Z298" i="1"/>
  <c r="Z199" i="1"/>
  <c r="Z290" i="1"/>
  <c r="Z99" i="1"/>
  <c r="Z273" i="1"/>
  <c r="Z54" i="1"/>
  <c r="Z257" i="1"/>
  <c r="Z122" i="1"/>
  <c r="Z285" i="1"/>
  <c r="Z190" i="1"/>
  <c r="Z280" i="1"/>
  <c r="Z271" i="1"/>
  <c r="Z56" i="1"/>
  <c r="Z155" i="1"/>
  <c r="Z115" i="1"/>
  <c r="Z55" i="1"/>
  <c r="Z7" i="1"/>
  <c r="Z37" i="1"/>
  <c r="Z286" i="1"/>
  <c r="Z268" i="1"/>
  <c r="Z192" i="1"/>
  <c r="Z267" i="1"/>
  <c r="Z36" i="1"/>
  <c r="Z98" i="1"/>
  <c r="Z236" i="1"/>
  <c r="Z296" i="1"/>
  <c r="Z263" i="1"/>
  <c r="Z278" i="1"/>
  <c r="Z32" i="1"/>
  <c r="Z222" i="1"/>
  <c r="Z262" i="1"/>
  <c r="Z238" i="1"/>
  <c r="Z270" i="1"/>
  <c r="Z256" i="1"/>
  <c r="Z277" i="1"/>
  <c r="Z123" i="1"/>
  <c r="Z87" i="1"/>
  <c r="Z301" i="1"/>
  <c r="Z237" i="1"/>
  <c r="Z269" i="1"/>
  <c r="Z213" i="1"/>
  <c r="Z162" i="1"/>
  <c r="Z22" i="1"/>
  <c r="Z171" i="1"/>
  <c r="Z63" i="1"/>
  <c r="Z165" i="1"/>
  <c r="Z281" i="1"/>
  <c r="Z186" i="1"/>
  <c r="Z264" i="1"/>
  <c r="Z260" i="1"/>
  <c r="Z45" i="1"/>
  <c r="Z84" i="1"/>
  <c r="Z139" i="1"/>
  <c r="Z293" i="1"/>
  <c r="Z247" i="1"/>
  <c r="Z198" i="1"/>
  <c r="Z230" i="1"/>
  <c r="Z261" i="1"/>
  <c r="Z40" i="1"/>
  <c r="Z295" i="1"/>
  <c r="Z66" i="1"/>
  <c r="Z294" i="1"/>
  <c r="Z302" i="1"/>
  <c r="Z172" i="1"/>
  <c r="Z253" i="1"/>
  <c r="Z229" i="1"/>
  <c r="Z205" i="1"/>
  <c r="Z134" i="1"/>
  <c r="Z154" i="1"/>
  <c r="Z82" i="1"/>
  <c r="Z138" i="1"/>
  <c r="Z308" i="1"/>
  <c r="Z129" i="1"/>
  <c r="Z255" i="1"/>
  <c r="Z5" i="1"/>
  <c r="Z276" i="1"/>
  <c r="Z110" i="1"/>
  <c r="Z297" i="1"/>
  <c r="Z252" i="1"/>
  <c r="Z74" i="1"/>
  <c r="Z272" i="1"/>
  <c r="Z228" i="1"/>
  <c r="Z26" i="1"/>
  <c r="Z248" i="1"/>
  <c r="Z204" i="1"/>
  <c r="Z304" i="1"/>
  <c r="Z224" i="1"/>
  <c r="Z178" i="1"/>
  <c r="Z279" i="1"/>
  <c r="Z103" i="1"/>
  <c r="Z217" i="1"/>
  <c r="Z239" i="1"/>
  <c r="Z182" i="1"/>
  <c r="Z240" i="1"/>
  <c r="Z216" i="1"/>
  <c r="Z212" i="1"/>
  <c r="Z288" i="1"/>
  <c r="Z208" i="1"/>
  <c r="Z223" i="1"/>
  <c r="Z287" i="1"/>
  <c r="Z305" i="1"/>
  <c r="Z227" i="1"/>
  <c r="Z24" i="1"/>
  <c r="Z231" i="1"/>
  <c r="Z137" i="1"/>
  <c r="Z33" i="1"/>
  <c r="Z207" i="1"/>
  <c r="Z113" i="1"/>
  <c r="Z300" i="1"/>
  <c r="Z181" i="1"/>
  <c r="Z65" i="1"/>
  <c r="Z275" i="1"/>
  <c r="Z96" i="1"/>
  <c r="Z17" i="1"/>
  <c r="Z251" i="1"/>
  <c r="Z48" i="1"/>
  <c r="Z49" i="1"/>
  <c r="Z289" i="1"/>
  <c r="Z50" i="1"/>
  <c r="Z244" i="1"/>
  <c r="Z292" i="1"/>
  <c r="Z219" i="1"/>
  <c r="Z132" i="1"/>
  <c r="Z215" i="1"/>
  <c r="Z152" i="1"/>
  <c r="Z254" i="1"/>
  <c r="Z173" i="1"/>
  <c r="Z180" i="1"/>
  <c r="Z119" i="1"/>
  <c r="Z234" i="1"/>
  <c r="Z284" i="1"/>
  <c r="Z203" i="1"/>
  <c r="Z157" i="1"/>
  <c r="Z177" i="1"/>
  <c r="Z291" i="1"/>
  <c r="Z235" i="1"/>
  <c r="Z104" i="1"/>
  <c r="Z266" i="1"/>
  <c r="Z211" i="1"/>
  <c r="Z44" i="1"/>
  <c r="Z242" i="1"/>
  <c r="Z185" i="1"/>
  <c r="Z20" i="1"/>
  <c r="Z218" i="1"/>
  <c r="X309" i="1"/>
  <c r="V309" i="1"/>
  <c r="Y309" i="1"/>
  <c r="W309" i="1"/>
  <c r="P309" i="1"/>
  <c r="Q309" i="1"/>
  <c r="J309" i="1"/>
  <c r="K309" i="1"/>
  <c r="M309" i="1"/>
  <c r="O309" i="1"/>
  <c r="N309" i="1"/>
  <c r="G309" i="1"/>
  <c r="I309" i="1"/>
  <c r="H309" i="1"/>
  <c r="E309" i="1"/>
  <c r="D309" i="1"/>
  <c r="AA309" i="1" l="1"/>
  <c r="AB171" i="1"/>
  <c r="AB189" i="1"/>
  <c r="AB166" i="1"/>
  <c r="AB36" i="1"/>
  <c r="AB66" i="1"/>
  <c r="AB110" i="1"/>
  <c r="AB288" i="1"/>
  <c r="AB276" i="1"/>
  <c r="AB272" i="1"/>
  <c r="AB247" i="1"/>
  <c r="AB83" i="1"/>
  <c r="AB119" i="1"/>
  <c r="AB279" i="1"/>
  <c r="AB127" i="1"/>
  <c r="AB263" i="1"/>
  <c r="AB220" i="1"/>
  <c r="AB256" i="1"/>
  <c r="AB297" i="1"/>
  <c r="AB155" i="1"/>
  <c r="AB302" i="1"/>
  <c r="AB11" i="1"/>
  <c r="AB165" i="1"/>
  <c r="AB94" i="1"/>
  <c r="AB259" i="1"/>
  <c r="AB237" i="1"/>
  <c r="AB244" i="1"/>
  <c r="AB74" i="1"/>
  <c r="AB301" i="1"/>
  <c r="AB260" i="1"/>
  <c r="AB280" i="1"/>
  <c r="AB5" i="1"/>
  <c r="AB195" i="1"/>
  <c r="AB96" i="1"/>
  <c r="AB201" i="1"/>
  <c r="AB175" i="1"/>
  <c r="AB182" i="1"/>
  <c r="AB185" i="1"/>
  <c r="AB250" i="1"/>
  <c r="AB233" i="1"/>
  <c r="AB130" i="1"/>
  <c r="AB249" i="1"/>
  <c r="AB266" i="1"/>
  <c r="AB287" i="1"/>
  <c r="AB149" i="1"/>
  <c r="AB227" i="1"/>
  <c r="AB26" i="1"/>
  <c r="AB239" i="1"/>
  <c r="AB162" i="1"/>
  <c r="AB57" i="1"/>
  <c r="AB177" i="1"/>
  <c r="AB241" i="1"/>
  <c r="AB31" i="1"/>
  <c r="AB152" i="1"/>
  <c r="AB125" i="1"/>
  <c r="AB246" i="1"/>
  <c r="AB228" i="1"/>
  <c r="AB285" i="1"/>
  <c r="AB183" i="1"/>
  <c r="AB217" i="1"/>
  <c r="AB173" i="1"/>
  <c r="AB22" i="1"/>
  <c r="AB118" i="1"/>
  <c r="AB44" i="1"/>
  <c r="AB48" i="1"/>
  <c r="AB138" i="1"/>
  <c r="AB95" i="1"/>
  <c r="AB117" i="1"/>
  <c r="AB232" i="1"/>
  <c r="AB99" i="1"/>
  <c r="AB172" i="1"/>
  <c r="AB157" i="1"/>
  <c r="AB104" i="1"/>
  <c r="AB234" i="1"/>
  <c r="AB298" i="1"/>
  <c r="AB115" i="1"/>
  <c r="AB132" i="1"/>
  <c r="AB53" i="1"/>
  <c r="AB214" i="1"/>
  <c r="AB226" i="1"/>
  <c r="AB203" i="1"/>
  <c r="AB235" i="1"/>
  <c r="AB236" i="1"/>
  <c r="AB221" i="1"/>
  <c r="AB37" i="1"/>
  <c r="AB225" i="1"/>
  <c r="AB187" i="1"/>
  <c r="AB10" i="1"/>
  <c r="AB208" i="1"/>
  <c r="AB102" i="1"/>
  <c r="AB106" i="1"/>
  <c r="AB274" i="1"/>
  <c r="AB255" i="1"/>
  <c r="AB218" i="1"/>
  <c r="AB216" i="1"/>
  <c r="AB219" i="1"/>
  <c r="AB139" i="1"/>
  <c r="AB198" i="1"/>
  <c r="AB229" i="1"/>
  <c r="AB296" i="1"/>
  <c r="AB199" i="1"/>
  <c r="AB98" i="1"/>
  <c r="AB200" i="1"/>
  <c r="AB176" i="1"/>
  <c r="AB122" i="1"/>
  <c r="AB7" i="1"/>
  <c r="AB264" i="1"/>
  <c r="AB289" i="1"/>
  <c r="AB257" i="1"/>
  <c r="AB275" i="1"/>
  <c r="AB305" i="1"/>
  <c r="AB71" i="1"/>
  <c r="AB307" i="1"/>
  <c r="AB231" i="1"/>
  <c r="AB129" i="1"/>
  <c r="AB212" i="1"/>
  <c r="AB123" i="1"/>
  <c r="AB210" i="1"/>
  <c r="AB63" i="1"/>
  <c r="AB262" i="1"/>
  <c r="AB308" i="1"/>
  <c r="AB194" i="1"/>
  <c r="AB193" i="1"/>
  <c r="AB242" i="1"/>
  <c r="AB205" i="1"/>
  <c r="AB186" i="1"/>
  <c r="AB292" i="1"/>
  <c r="AB84" i="1"/>
  <c r="AB270" i="1"/>
  <c r="AB113" i="1"/>
  <c r="AB154" i="1"/>
  <c r="AB142" i="1"/>
  <c r="AB20" i="1"/>
  <c r="AB278" i="1"/>
  <c r="AB215" i="1"/>
  <c r="AB224" i="1"/>
  <c r="AB4" i="1"/>
  <c r="AB290" i="1"/>
  <c r="AB271" i="1"/>
  <c r="AB277" i="1"/>
  <c r="AB184" i="1"/>
  <c r="AB136" i="1"/>
  <c r="AB211" i="1"/>
  <c r="AB204" i="1"/>
  <c r="AB70" i="1"/>
  <c r="AB268" i="1"/>
  <c r="AB33" i="1"/>
  <c r="AB150" i="1"/>
  <c r="AB238" i="1"/>
  <c r="AB243" i="1"/>
  <c r="AB40" i="1"/>
  <c r="AB50" i="1"/>
  <c r="AB49" i="1"/>
  <c r="AB286" i="1"/>
  <c r="AB45" i="1"/>
  <c r="AB103" i="1"/>
  <c r="AB55" i="1"/>
  <c r="AB299" i="1"/>
  <c r="AB206" i="1"/>
  <c r="AB248" i="1"/>
  <c r="AB253" i="1"/>
  <c r="AB192" i="1"/>
  <c r="AB209" i="1"/>
  <c r="AB137" i="1"/>
  <c r="AB258" i="1"/>
  <c r="AB294" i="1"/>
  <c r="AB82" i="1"/>
  <c r="AB281" i="1"/>
  <c r="AB306" i="1"/>
  <c r="AB304" i="1"/>
  <c r="AB135" i="1"/>
  <c r="AB169" i="1"/>
  <c r="AB32" i="1"/>
  <c r="AB167" i="1"/>
  <c r="AB230" i="1"/>
  <c r="AB269" i="1"/>
  <c r="AB180" i="1"/>
  <c r="AB17" i="1"/>
  <c r="AB181" i="1"/>
  <c r="AB56" i="1"/>
  <c r="AB265" i="1"/>
  <c r="AB295" i="1"/>
  <c r="AB179" i="1"/>
  <c r="AB282" i="1"/>
  <c r="AB143" i="1"/>
  <c r="AB76" i="1"/>
  <c r="AB160" i="1"/>
  <c r="AB87" i="1"/>
  <c r="AB240" i="1"/>
  <c r="AB24" i="1"/>
  <c r="AB190" i="1"/>
  <c r="AB222" i="1"/>
  <c r="AB273" i="1"/>
  <c r="AB293" i="1"/>
  <c r="AB207" i="1"/>
  <c r="AB300" i="1"/>
  <c r="AB197" i="1"/>
  <c r="AB59" i="1"/>
  <c r="AB252" i="1"/>
  <c r="AB89" i="1"/>
  <c r="AB267" i="1"/>
  <c r="AB65" i="1"/>
  <c r="AB245" i="1"/>
  <c r="AB174" i="1"/>
  <c r="AB261" i="1"/>
  <c r="AB254" i="1"/>
  <c r="AB291" i="1"/>
  <c r="AB134" i="1"/>
  <c r="AB223" i="1"/>
  <c r="AB54" i="1"/>
  <c r="AB178" i="1"/>
  <c r="AB284" i="1"/>
  <c r="AB303" i="1"/>
  <c r="AB251" i="1"/>
  <c r="AB196" i="1"/>
  <c r="AB188" i="1"/>
  <c r="AB213" i="1"/>
  <c r="AB146" i="1"/>
  <c r="Z309" i="1"/>
  <c r="I310" i="1"/>
  <c r="Y310" i="1"/>
  <c r="O310" i="1"/>
  <c r="R309" i="1"/>
  <c r="F309" i="1"/>
  <c r="L309" i="1"/>
  <c r="AB309" i="1" l="1"/>
</calcChain>
</file>

<file path=xl/sharedStrings.xml><?xml version="1.0" encoding="utf-8"?>
<sst xmlns="http://schemas.openxmlformats.org/spreadsheetml/2006/main" count="1446" uniqueCount="748">
  <si>
    <t>Electronic Access System</t>
  </si>
  <si>
    <t>Access Control</t>
  </si>
  <si>
    <t>Waitlist</t>
  </si>
  <si>
    <t>Manchester West High School</t>
  </si>
  <si>
    <t>Manchester</t>
  </si>
  <si>
    <t>Surveillance Camera System</t>
  </si>
  <si>
    <t>Surveillance</t>
  </si>
  <si>
    <t>Middle School At Parkside</t>
  </si>
  <si>
    <t>North Hampton School</t>
  </si>
  <si>
    <t>North Hampton</t>
  </si>
  <si>
    <t>Reinforced Glass at the Ground Level</t>
  </si>
  <si>
    <t>Kreiva Academy Public Charter School</t>
  </si>
  <si>
    <t>Interior Door Locks</t>
  </si>
  <si>
    <t>Winchester School</t>
  </si>
  <si>
    <t>Winchester</t>
  </si>
  <si>
    <t>2-Way Radios</t>
  </si>
  <si>
    <t>Emergency Alerting</t>
  </si>
  <si>
    <t>Hampstead Middle School</t>
  </si>
  <si>
    <t>Hampstead</t>
  </si>
  <si>
    <t>Round 3</t>
  </si>
  <si>
    <t>Hinsdale</t>
  </si>
  <si>
    <t>Notification Beacons</t>
  </si>
  <si>
    <t>Hinsdale Elementary School</t>
  </si>
  <si>
    <t>Public Address System</t>
  </si>
  <si>
    <t>Crescent Lake School</t>
  </si>
  <si>
    <t>Governor Wentworth Regional</t>
  </si>
  <si>
    <t>Grantham Village School</t>
  </si>
  <si>
    <t>Grantham</t>
  </si>
  <si>
    <t>Rundlett Middle School</t>
  </si>
  <si>
    <t>Concord</t>
  </si>
  <si>
    <t>Fall Mountain Regional High School</t>
  </si>
  <si>
    <t>Fall Mountain Regional</t>
  </si>
  <si>
    <t>Compass Classical Academy Charter School</t>
  </si>
  <si>
    <t>Portable Radios</t>
  </si>
  <si>
    <t>Plymouth Regional High School</t>
  </si>
  <si>
    <t>Pemi-Baker Regional</t>
  </si>
  <si>
    <t>White Mountains Regional</t>
  </si>
  <si>
    <t>Lancaster Elementary School</t>
  </si>
  <si>
    <t>Fred C. Underhill School</t>
  </si>
  <si>
    <t>Hooksett</t>
  </si>
  <si>
    <t>Whitefield Elementary School</t>
  </si>
  <si>
    <t>Fencing</t>
  </si>
  <si>
    <t>Portsmouth</t>
  </si>
  <si>
    <t>Structural Enhancements to Main Entryway/Main Office</t>
  </si>
  <si>
    <t>Lyndeborough Central School</t>
  </si>
  <si>
    <t>Wilton-Lyndeborough Cooperative</t>
  </si>
  <si>
    <t>Florence Rideout Elementary School</t>
  </si>
  <si>
    <t>Vilas Elementary School</t>
  </si>
  <si>
    <t>Weston Elementary School</t>
  </si>
  <si>
    <t>Webster School</t>
  </si>
  <si>
    <t>Southside Middle School</t>
  </si>
  <si>
    <t>Smyth Road School</t>
  </si>
  <si>
    <t>Northwest Elementary School</t>
  </si>
  <si>
    <t>Manchester School of Technology (High School)</t>
  </si>
  <si>
    <t>Charlestown Middle School</t>
  </si>
  <si>
    <t>Hillside Middle School</t>
  </si>
  <si>
    <t>Manchester Memorial High School</t>
  </si>
  <si>
    <t>Manchester Central High School</t>
  </si>
  <si>
    <t>Henry J. McLaughlin Jr. Middle School</t>
  </si>
  <si>
    <t>McDonough School</t>
  </si>
  <si>
    <t>Charlestown Primary School</t>
  </si>
  <si>
    <t>Jewett School</t>
  </si>
  <si>
    <t>Highland-Goffes Falls School</t>
  </si>
  <si>
    <t>Green Acres School</t>
  </si>
  <si>
    <t>Gossler Park School</t>
  </si>
  <si>
    <t>Beech Street School</t>
  </si>
  <si>
    <t>Bakersville School</t>
  </si>
  <si>
    <t>Peter Woodbury School</t>
  </si>
  <si>
    <t>Bedford</t>
  </si>
  <si>
    <t>Memorial School</t>
  </si>
  <si>
    <t>Riddle Brook School</t>
  </si>
  <si>
    <t>McKelvie Intermediate School</t>
  </si>
  <si>
    <t>Ross A. Lurgio Middle School</t>
  </si>
  <si>
    <t>Bedford High School</t>
  </si>
  <si>
    <t>Mill Falls Charter School</t>
  </si>
  <si>
    <t>Walpole Primary School</t>
  </si>
  <si>
    <t>Belmont High School</t>
  </si>
  <si>
    <t>Shaker Regional</t>
  </si>
  <si>
    <t>Walpole Elementary School</t>
  </si>
  <si>
    <t>Belmont Middle School</t>
  </si>
  <si>
    <t>Canterbury Elementary School</t>
  </si>
  <si>
    <t>Belmont Elementary School</t>
  </si>
  <si>
    <t>Bow</t>
  </si>
  <si>
    <t>Unity Elementary School</t>
  </si>
  <si>
    <t>Unity</t>
  </si>
  <si>
    <t>Gate City Charter School For the Arts</t>
  </si>
  <si>
    <t>North Salem Elementary School</t>
  </si>
  <si>
    <t>Salem</t>
  </si>
  <si>
    <t>Woodbury School</t>
  </si>
  <si>
    <t>Dr. L. F. Soule School</t>
  </si>
  <si>
    <t>William T. Barron Elementary School</t>
  </si>
  <si>
    <t>William E. Lancaster School</t>
  </si>
  <si>
    <t>Mary A. Fisk Elementary School</t>
  </si>
  <si>
    <t>Timberlane Regional</t>
  </si>
  <si>
    <t>Northeast Woodland Chartered Public School</t>
  </si>
  <si>
    <t>Litchfield Middle School</t>
  </si>
  <si>
    <t>Litchfield</t>
  </si>
  <si>
    <t>Campbell High School</t>
  </si>
  <si>
    <t>Epsom Central School</t>
  </si>
  <si>
    <t>Epsom</t>
  </si>
  <si>
    <t>Thornton Central School</t>
  </si>
  <si>
    <t>Thornton</t>
  </si>
  <si>
    <t>Lincoln Akerman School</t>
  </si>
  <si>
    <t>Hampton Falls</t>
  </si>
  <si>
    <t>Door Alarms/Open-Door Alerting Systems</t>
  </si>
  <si>
    <t>Campton Elementary School</t>
  </si>
  <si>
    <t>Campton</t>
  </si>
  <si>
    <t>Russell Elementary School</t>
  </si>
  <si>
    <t>Rumney</t>
  </si>
  <si>
    <t>Newport</t>
  </si>
  <si>
    <t>Richards Elementary School</t>
  </si>
  <si>
    <t>Waterville Valley Elementary School</t>
  </si>
  <si>
    <t>Waterville Valley</t>
  </si>
  <si>
    <t>Freedom Elementary School</t>
  </si>
  <si>
    <t>Freedom</t>
  </si>
  <si>
    <t>Sandown North Elementary School</t>
  </si>
  <si>
    <t>Sandown Central School</t>
  </si>
  <si>
    <t>Pollard Elementary School</t>
  </si>
  <si>
    <t>Danville Elementary School</t>
  </si>
  <si>
    <t>Atkinson Academy</t>
  </si>
  <si>
    <t>Landaff Blue School</t>
  </si>
  <si>
    <t>Landaff</t>
  </si>
  <si>
    <t>Littleton</t>
  </si>
  <si>
    <t>Woodsville High School</t>
  </si>
  <si>
    <t>Haverhill Cooperative</t>
  </si>
  <si>
    <t>Dover</t>
  </si>
  <si>
    <t>Making Community Connections Charter School - Monadnock</t>
  </si>
  <si>
    <t>Making Community Connections Charter School</t>
  </si>
  <si>
    <t>Salem High School</t>
  </si>
  <si>
    <t>Londonderry Senior High School</t>
  </si>
  <si>
    <t>Londonderry</t>
  </si>
  <si>
    <t>Londonderry Middle School</t>
  </si>
  <si>
    <t>Moose Hill School</t>
  </si>
  <si>
    <t>Matthew Thornton Elementary School</t>
  </si>
  <si>
    <t>South Londonderry Elementary School</t>
  </si>
  <si>
    <t>North Londonderry Elementary School</t>
  </si>
  <si>
    <t>Henry W. Moore School</t>
  </si>
  <si>
    <t>Candia</t>
  </si>
  <si>
    <t>Pittsburg</t>
  </si>
  <si>
    <t>Colebrook</t>
  </si>
  <si>
    <t>Panic Alarms</t>
  </si>
  <si>
    <t>Monroe</t>
  </si>
  <si>
    <t>Warren Village School</t>
  </si>
  <si>
    <t>Warren</t>
  </si>
  <si>
    <t>Door/Window Numbering</t>
  </si>
  <si>
    <t>Harold Martin School</t>
  </si>
  <si>
    <t>Hopkinton</t>
  </si>
  <si>
    <t>Maple Street Elementary School</t>
  </si>
  <si>
    <t>Frances G. Hopkins Elementary School at Horne Street</t>
  </si>
  <si>
    <t>Woodman Park School</t>
  </si>
  <si>
    <t>Highbridge Hill Elementary School</t>
  </si>
  <si>
    <t>Mascenic Regional</t>
  </si>
  <si>
    <t>Bath Village School</t>
  </si>
  <si>
    <t>Bath</t>
  </si>
  <si>
    <t>New Durham Elementary School</t>
  </si>
  <si>
    <t>Ellis School</t>
  </si>
  <si>
    <t>Fremont</t>
  </si>
  <si>
    <t>Lincoln-Woodstock Cooperative</t>
  </si>
  <si>
    <t>Plymouth Elementary School</t>
  </si>
  <si>
    <t>Plymouth</t>
  </si>
  <si>
    <t>Pembroke Hill School</t>
  </si>
  <si>
    <t>Pembroke</t>
  </si>
  <si>
    <t>Three Rivers School</t>
  </si>
  <si>
    <t>Rye Junior High School</t>
  </si>
  <si>
    <t>Rye</t>
  </si>
  <si>
    <t>Rye Elementary School</t>
  </si>
  <si>
    <t>Newington Public School</t>
  </si>
  <si>
    <t>Newington</t>
  </si>
  <si>
    <t>Wentworth Elementary School</t>
  </si>
  <si>
    <t>Wentworth</t>
  </si>
  <si>
    <t>Greenland Central School</t>
  </si>
  <si>
    <t>Greenland</t>
  </si>
  <si>
    <t>Windham Academy Public Charter School</t>
  </si>
  <si>
    <t>Auburn Village School</t>
  </si>
  <si>
    <t>Auburn</t>
  </si>
  <si>
    <t>Holderness Central School</t>
  </si>
  <si>
    <t>Holderness</t>
  </si>
  <si>
    <t>Lisbon Regional</t>
  </si>
  <si>
    <t>Hooksett Memorial School</t>
  </si>
  <si>
    <t>David R. Cawley Middle School</t>
  </si>
  <si>
    <t>Exeter High School</t>
  </si>
  <si>
    <t>Exeter Region Cooperative</t>
  </si>
  <si>
    <t>Cooperative Middle School</t>
  </si>
  <si>
    <t>Tuftonboro Central School</t>
  </si>
  <si>
    <t>Dover Middle School</t>
  </si>
  <si>
    <t>Newmarket</t>
  </si>
  <si>
    <t>Brentwood</t>
  </si>
  <si>
    <t>Raymond High School</t>
  </si>
  <si>
    <t>Raymond</t>
  </si>
  <si>
    <t>Newfields Elementary School</t>
  </si>
  <si>
    <t>Newfields</t>
  </si>
  <si>
    <t>Jennie D. Blake School</t>
  </si>
  <si>
    <t>Hill</t>
  </si>
  <si>
    <t>Center Woods School</t>
  </si>
  <si>
    <t>Weare</t>
  </si>
  <si>
    <t>Henniker Community School</t>
  </si>
  <si>
    <t>Henniker</t>
  </si>
  <si>
    <t>Garrison School</t>
  </si>
  <si>
    <t>Enfield Village School</t>
  </si>
  <si>
    <t>Mascoma Valley Regional</t>
  </si>
  <si>
    <t>Indian River School</t>
  </si>
  <si>
    <t>Paul A. Smith School</t>
  </si>
  <si>
    <t>Franklin</t>
  </si>
  <si>
    <t>Ossipee Central School</t>
  </si>
  <si>
    <t>Weare Middle School</t>
  </si>
  <si>
    <t>James Faulkner Elementary School</t>
  </si>
  <si>
    <t>Stoddard</t>
  </si>
  <si>
    <t>Chester Academy</t>
  </si>
  <si>
    <t>Chester</t>
  </si>
  <si>
    <t>East Kingston Elementary School</t>
  </si>
  <si>
    <t>East Kingston</t>
  </si>
  <si>
    <t>Windham Center School</t>
  </si>
  <si>
    <t>Windham</t>
  </si>
  <si>
    <t>Jacques Memorial Elementary School</t>
  </si>
  <si>
    <t>Milford</t>
  </si>
  <si>
    <t>Heron Pond Elementary School</t>
  </si>
  <si>
    <t>Pembroke Academy</t>
  </si>
  <si>
    <t>Windham High School</t>
  </si>
  <si>
    <t>Polaris Charter School</t>
  </si>
  <si>
    <t>Milford Middle School</t>
  </si>
  <si>
    <t>Windham Middle School</t>
  </si>
  <si>
    <t>Milford High School</t>
  </si>
  <si>
    <t>Golden Brook Elementary School</t>
  </si>
  <si>
    <t>Main Street School</t>
  </si>
  <si>
    <t>Exeter</t>
  </si>
  <si>
    <t>Kensington Elementary School</t>
  </si>
  <si>
    <t>Kensington</t>
  </si>
  <si>
    <t>Lincoln Street Elementary School</t>
  </si>
  <si>
    <t>Funded off waitlist</t>
  </si>
  <si>
    <t>Kingswood Regional Middle School</t>
  </si>
  <si>
    <t>Kingswood Regional High School</t>
  </si>
  <si>
    <t>Carpenter School</t>
  </si>
  <si>
    <t>Sandwich Central School</t>
  </si>
  <si>
    <t>Inter-Lakes Cooperative</t>
  </si>
  <si>
    <t>Inter-Lakes Elementary School</t>
  </si>
  <si>
    <t>Mascoma Valley Regional High School</t>
  </si>
  <si>
    <t>Goffstown High School</t>
  </si>
  <si>
    <t>Goffstown</t>
  </si>
  <si>
    <t>Mountain View Middle School</t>
  </si>
  <si>
    <t>Bartlett Elementary School</t>
  </si>
  <si>
    <t>Hillsboro-Deering Elementary School</t>
  </si>
  <si>
    <t>Hillsboro-Deering Cooperative</t>
  </si>
  <si>
    <t>Cornish Elementary School</t>
  </si>
  <si>
    <t>Cornish</t>
  </si>
  <si>
    <t>Main Dunstable School</t>
  </si>
  <si>
    <t>Nashua</t>
  </si>
  <si>
    <t>Birch Hill Elementary School</t>
  </si>
  <si>
    <t>New Boston Central School</t>
  </si>
  <si>
    <t>New Boston</t>
  </si>
  <si>
    <t>Charlotte Ave Elementary School</t>
  </si>
  <si>
    <t>Dr. Norman W. Crisp School</t>
  </si>
  <si>
    <t>Fairgrounds Elementary School</t>
  </si>
  <si>
    <t>Ledge Street School</t>
  </si>
  <si>
    <t>Sunset Heights School</t>
  </si>
  <si>
    <t>Nashua High School South</t>
  </si>
  <si>
    <t>Simonds Elementary School</t>
  </si>
  <si>
    <t>Kearsarge Regional</t>
  </si>
  <si>
    <t>Kearsarge Regional High School</t>
  </si>
  <si>
    <t>New Searles School</t>
  </si>
  <si>
    <t>Sutton Central Elementary School</t>
  </si>
  <si>
    <t>Fairgrounds Middle School</t>
  </si>
  <si>
    <t>Pennichuck Middle School</t>
  </si>
  <si>
    <t>Kearsarge Regional Middle School</t>
  </si>
  <si>
    <t>Merrimack High School</t>
  </si>
  <si>
    <t>Merrimack</t>
  </si>
  <si>
    <t>Merrimack Middle School</t>
  </si>
  <si>
    <t>James Mastricola Upper Elementary School</t>
  </si>
  <si>
    <t>Reeds Ferry School</t>
  </si>
  <si>
    <t>Thorntons Ferry School</t>
  </si>
  <si>
    <t>James Mastricola Elementary School</t>
  </si>
  <si>
    <t>Broad Street Elementary School</t>
  </si>
  <si>
    <t>Berlin Elementary School</t>
  </si>
  <si>
    <t>Berlin</t>
  </si>
  <si>
    <t>Kearsarge Reg. Elem. School at New London</t>
  </si>
  <si>
    <t>Dunbarton Elementary School</t>
  </si>
  <si>
    <t>Dunbarton</t>
  </si>
  <si>
    <t>Sunapee Central School</t>
  </si>
  <si>
    <t>Sunapee</t>
  </si>
  <si>
    <t>Hillsboro-Deering High School</t>
  </si>
  <si>
    <t>Early Childhood Learning Center</t>
  </si>
  <si>
    <t>Barrington</t>
  </si>
  <si>
    <t>Nashua High School North</t>
  </si>
  <si>
    <t>Ashland Elementary School</t>
  </si>
  <si>
    <t>Ashland</t>
  </si>
  <si>
    <t>Barrington Middle School</t>
  </si>
  <si>
    <t>Pelham Elementary School</t>
  </si>
  <si>
    <t>Pelham</t>
  </si>
  <si>
    <t>Barrington Elementary School</t>
  </si>
  <si>
    <t>Coe-Brown Northwood Academy</t>
  </si>
  <si>
    <t>South Hampton Barnard School</t>
  </si>
  <si>
    <t>South Hampton</t>
  </si>
  <si>
    <t>Epping Elementary School</t>
  </si>
  <si>
    <t>Epping</t>
  </si>
  <si>
    <t>Bicentennial Elementary School</t>
  </si>
  <si>
    <t>Winnacunnet High School</t>
  </si>
  <si>
    <t>Winnacunnet Cooperative</t>
  </si>
  <si>
    <t>Amherst</t>
  </si>
  <si>
    <t>Bethlehem Elementary School</t>
  </si>
  <si>
    <t>Bethlehem</t>
  </si>
  <si>
    <t>Dr. George S. Emerson Elementary School</t>
  </si>
  <si>
    <t>Monadnock Regional</t>
  </si>
  <si>
    <t>Pinkerton Academy</t>
  </si>
  <si>
    <t>Gilford</t>
  </si>
  <si>
    <t>Souhegan Cooperative</t>
  </si>
  <si>
    <t>Griffin Memorial School</t>
  </si>
  <si>
    <t>Paul Elementary School</t>
  </si>
  <si>
    <t>Wakefield</t>
  </si>
  <si>
    <t>Northumberland</t>
  </si>
  <si>
    <t>Hampstead Central School</t>
  </si>
  <si>
    <t>Oyster River High School</t>
  </si>
  <si>
    <t>Oyster River Coop</t>
  </si>
  <si>
    <t>Oyster River Middle School</t>
  </si>
  <si>
    <t>Abbot-Downing School</t>
  </si>
  <si>
    <t>North Star Academy Chartered Public School</t>
  </si>
  <si>
    <t>Mast Way School</t>
  </si>
  <si>
    <t>Kenneth A. Brett School</t>
  </si>
  <si>
    <t>Tamworth</t>
  </si>
  <si>
    <t>Christa McAuliffe School</t>
  </si>
  <si>
    <t>Mill Brook School</t>
  </si>
  <si>
    <t>Concord High School</t>
  </si>
  <si>
    <t>Beaver Meadow School</t>
  </si>
  <si>
    <t>Broken Ground School</t>
  </si>
  <si>
    <t>Dresden</t>
  </si>
  <si>
    <t>Hanover</t>
  </si>
  <si>
    <t>Lafayette Regional School</t>
  </si>
  <si>
    <t>Lafayette Regional</t>
  </si>
  <si>
    <t>Sugar River Valley RTC - Claremont</t>
  </si>
  <si>
    <t>Claremont</t>
  </si>
  <si>
    <t>New Franklin School</t>
  </si>
  <si>
    <t>Mary C. Dondero Elementary School</t>
  </si>
  <si>
    <t>Little Harbour School</t>
  </si>
  <si>
    <t>Parker-Varney School</t>
  </si>
  <si>
    <t>Strong Foundations Charter School</t>
  </si>
  <si>
    <t>Bow Memorial School</t>
  </si>
  <si>
    <t>Great Bay Charter School</t>
  </si>
  <si>
    <t>Bluff School</t>
  </si>
  <si>
    <t>Seacoast School of Technology</t>
  </si>
  <si>
    <t>Pittsfield</t>
  </si>
  <si>
    <t>Claremont Middle School</t>
  </si>
  <si>
    <t>Disnard Elementary School</t>
  </si>
  <si>
    <t>Stevens High School</t>
  </si>
  <si>
    <t>Conval Regional High School</t>
  </si>
  <si>
    <t>Contoocook Valley</t>
  </si>
  <si>
    <t>Newport SOAR Middle School &amp; Newport SOAR High School</t>
  </si>
  <si>
    <t>Nottingham Elementary School</t>
  </si>
  <si>
    <t>Nottingham</t>
  </si>
  <si>
    <t>Hancock Elementary School</t>
  </si>
  <si>
    <t>Greenfield Elementary School</t>
  </si>
  <si>
    <t>Temple Elementary School</t>
  </si>
  <si>
    <t>Francestown Elementary School</t>
  </si>
  <si>
    <t>Dublin Consolidated School</t>
  </si>
  <si>
    <t>Pierce Elementary School</t>
  </si>
  <si>
    <t>Milton</t>
  </si>
  <si>
    <t>Strafford School</t>
  </si>
  <si>
    <t>Strafford</t>
  </si>
  <si>
    <t>Haverhill Cooperative Middle School</t>
  </si>
  <si>
    <t>Maple Avenue School</t>
  </si>
  <si>
    <t>A. Crosby Kennett Middle School</t>
  </si>
  <si>
    <t>Conway</t>
  </si>
  <si>
    <t>Josiah Bartlett Elementary School</t>
  </si>
  <si>
    <t>Bartlett</t>
  </si>
  <si>
    <t>Rivendell Academy (E)(H)</t>
  </si>
  <si>
    <t>Rivendell</t>
  </si>
  <si>
    <t>Somersworth High School</t>
  </si>
  <si>
    <t>Somersworth</t>
  </si>
  <si>
    <t>The Founders Academy Charter School</t>
  </si>
  <si>
    <t>Piermont Village School</t>
  </si>
  <si>
    <t>Piermont</t>
  </si>
  <si>
    <t>Mascenic Regional High School</t>
  </si>
  <si>
    <t>Boynton Middle School</t>
  </si>
  <si>
    <t>Woodsville Elementary School</t>
  </si>
  <si>
    <t>Prospect Mountain High School</t>
  </si>
  <si>
    <t>Prospect Mountain JMA</t>
  </si>
  <si>
    <t>Northwood Elementary School</t>
  </si>
  <si>
    <t>Northwood</t>
  </si>
  <si>
    <t>Robert Frost Charter School</t>
  </si>
  <si>
    <t>Bow Elementary School</t>
  </si>
  <si>
    <t>New Castle</t>
  </si>
  <si>
    <t>Effingham Elementary School</t>
  </si>
  <si>
    <t>Alvirne High School</t>
  </si>
  <si>
    <t>Hudson</t>
  </si>
  <si>
    <t>Hampton Centre School</t>
  </si>
  <si>
    <t>Hampton</t>
  </si>
  <si>
    <t>John Stark Regional High School</t>
  </si>
  <si>
    <t>John Stark Regional</t>
  </si>
  <si>
    <t>Franklin Middle School</t>
  </si>
  <si>
    <t>Maple Wood Elementary School</t>
  </si>
  <si>
    <t>Somersworth Middle School</t>
  </si>
  <si>
    <t>Academy for Science and Design Charter School</t>
  </si>
  <si>
    <t>Stratham Memorial School</t>
  </si>
  <si>
    <t>Stratham</t>
  </si>
  <si>
    <t>Chichester Central School</t>
  </si>
  <si>
    <t>Chichester</t>
  </si>
  <si>
    <t>Seacoast Charter School</t>
  </si>
  <si>
    <t>Hollis Primary School</t>
  </si>
  <si>
    <t>Hollis</t>
  </si>
  <si>
    <t>Middleton Elementary School</t>
  </si>
  <si>
    <t>Middleton</t>
  </si>
  <si>
    <t>Richard Maghakian Memorial School</t>
  </si>
  <si>
    <t>Brookline</t>
  </si>
  <si>
    <t>Hollis-Brookline Middle School</t>
  </si>
  <si>
    <t>Hollis-Brookline Cooperative</t>
  </si>
  <si>
    <t>Idlehurst Elementary School</t>
  </si>
  <si>
    <t>Mt. Caesar Elementary School</t>
  </si>
  <si>
    <t>Captain Samuel Douglass Academy</t>
  </si>
  <si>
    <t>Lebanon Middle School</t>
  </si>
  <si>
    <t>Lebanon</t>
  </si>
  <si>
    <t>Westmoreland School</t>
  </si>
  <si>
    <t>Westmoreland</t>
  </si>
  <si>
    <t>Glen Lake School</t>
  </si>
  <si>
    <t>Hillsboro-Deering Middle School</t>
  </si>
  <si>
    <t>Hollis Upper Elementary School</t>
  </si>
  <si>
    <t>Plainfield Elementary School</t>
  </si>
  <si>
    <t>Plainfield</t>
  </si>
  <si>
    <t>Conway Elementary School</t>
  </si>
  <si>
    <t>Brentwood Academy</t>
  </si>
  <si>
    <t>Gathering Waters Charter School</t>
  </si>
  <si>
    <t>Mt. Pleasant School</t>
  </si>
  <si>
    <t>Kearsarge Reg. Elementary School - Bradford</t>
  </si>
  <si>
    <t>Gilsum STEAM Academy</t>
  </si>
  <si>
    <t>Monadnock Regional Middle School &amp; Monadnock Regional High School</t>
  </si>
  <si>
    <t>Washington Elementary School</t>
  </si>
  <si>
    <t>Washington</t>
  </si>
  <si>
    <t>Cutler Elementary School</t>
  </si>
  <si>
    <t>Laconia Middle School</t>
  </si>
  <si>
    <t>Laconia</t>
  </si>
  <si>
    <t>Mont Vernon</t>
  </si>
  <si>
    <t>Troy Elementary School</t>
  </si>
  <si>
    <t>Hollis-Brookline High School</t>
  </si>
  <si>
    <t>The Birches Academy of Academics &amp; Art A Public Charter Sch</t>
  </si>
  <si>
    <t>Amherst Street School</t>
  </si>
  <si>
    <t>Bedford Academy</t>
  </si>
  <si>
    <t xml:space="preserve">World Academy </t>
  </si>
  <si>
    <t>Wediko School at the Home for Little Wanderers</t>
  </si>
  <si>
    <t>Trinity Christian School</t>
  </si>
  <si>
    <t>Tilton School</t>
  </si>
  <si>
    <t>The Well School</t>
  </si>
  <si>
    <t>The Birchtree Center</t>
  </si>
  <si>
    <t>The Beech Hill School</t>
  </si>
  <si>
    <t>St. Charles School</t>
  </si>
  <si>
    <t>Seacoast Learning Collaborative</t>
  </si>
  <si>
    <t>Newport Montessori School</t>
  </si>
  <si>
    <t>Namaste Montessori School</t>
  </si>
  <si>
    <t>Learning Skills Academy</t>
  </si>
  <si>
    <t>Laconia Christian Academy</t>
  </si>
  <si>
    <t>Heronfield Academy</t>
  </si>
  <si>
    <t>Hampstead Academy</t>
  </si>
  <si>
    <t>Hampshire Country School</t>
  </si>
  <si>
    <t>Granite Hill School</t>
  </si>
  <si>
    <t>Dublin School</t>
  </si>
  <si>
    <t>Dublin Christian Academy</t>
  </si>
  <si>
    <t>Brewster Academy</t>
  </si>
  <si>
    <t>Lionheart Classical Academy Chartered Public School</t>
  </si>
  <si>
    <t>Heartwood Public Charter School</t>
  </si>
  <si>
    <t>Kreiva Academy Public Charter School (H)</t>
  </si>
  <si>
    <t>LEAF Charter School</t>
  </si>
  <si>
    <t>Compass Classical Academy Charter School (E)</t>
  </si>
  <si>
    <t>Mountain Village Charter School</t>
  </si>
  <si>
    <t>Gate City Charter School for the Arts</t>
  </si>
  <si>
    <t>CSI Charter School</t>
  </si>
  <si>
    <t>Ledyard Charter School</t>
  </si>
  <si>
    <t>Surry Village Charter School</t>
  </si>
  <si>
    <t>North Country Charter Academy (H)</t>
  </si>
  <si>
    <t>Timberlane Regional Middle School</t>
  </si>
  <si>
    <t>Timberlane Regional High School</t>
  </si>
  <si>
    <t>Hinsdale High School</t>
  </si>
  <si>
    <t>Adeline C. Marston School</t>
  </si>
  <si>
    <t>Mason Elementary School</t>
  </si>
  <si>
    <t>Lebanon High School</t>
  </si>
  <si>
    <t>Barnstead Elementary School</t>
  </si>
  <si>
    <t>Lyme Elementary School</t>
  </si>
  <si>
    <t>Alton Central School (Elem)</t>
  </si>
  <si>
    <t>Lin-Wood Public School (Middle)</t>
  </si>
  <si>
    <t>Lin-Wood Public School (High)</t>
  </si>
  <si>
    <t>Lin-Wood Public School (Elem)</t>
  </si>
  <si>
    <t>Hopkinton High School</t>
  </si>
  <si>
    <t>Wilton-Lyndeboro Senior High School</t>
  </si>
  <si>
    <t>Wilton-Lyndeboro Middle School</t>
  </si>
  <si>
    <t>Sarah Porter School</t>
  </si>
  <si>
    <t>N. Charlestown Community School</t>
  </si>
  <si>
    <t>Alstead Primary School</t>
  </si>
  <si>
    <t>Acworth Elementary School</t>
  </si>
  <si>
    <t>Winnisquam Regional Middle School</t>
  </si>
  <si>
    <t>Winnisquam Regional High School</t>
  </si>
  <si>
    <t>Southwick School</t>
  </si>
  <si>
    <t>Sanbornton Central School</t>
  </si>
  <si>
    <t>Stratford Public School</t>
  </si>
  <si>
    <t>Stark Village School</t>
  </si>
  <si>
    <t>Rochester Middle School</t>
  </si>
  <si>
    <t>Deerfield Community School</t>
  </si>
  <si>
    <t>Carpenter Elementary School</t>
  </si>
  <si>
    <t>Rindge Memorial School</t>
  </si>
  <si>
    <t>Jaffrey-Rindge Middle School</t>
  </si>
  <si>
    <t>Jaffrey Grade School</t>
  </si>
  <si>
    <t>Conant High School</t>
  </si>
  <si>
    <t>Webster Elementary School</t>
  </si>
  <si>
    <t>Salisbury Elementary School</t>
  </si>
  <si>
    <t>Penacook Elementary School</t>
  </si>
  <si>
    <t>Merrimack Valley Middle School</t>
  </si>
  <si>
    <t>Merrimack Valley High School</t>
  </si>
  <si>
    <t>Boscawen Elementary School</t>
  </si>
  <si>
    <t>Andover Elementary School</t>
  </si>
  <si>
    <t>Moultonborough Central School</t>
  </si>
  <si>
    <t>Moultonborough Academy</t>
  </si>
  <si>
    <t>Newport Middle School</t>
  </si>
  <si>
    <t>Newport Middle High School (High)</t>
  </si>
  <si>
    <t>Elm Street Middle School</t>
  </si>
  <si>
    <t>Henry Wilson Elementary School</t>
  </si>
  <si>
    <t>Lisbon Regional School (Elem)</t>
  </si>
  <si>
    <t>Newmarket Jr.-Sr. High (Elem)</t>
  </si>
  <si>
    <t>Woodland Heights Elementary School</t>
  </si>
  <si>
    <t>Pleasant Street School</t>
  </si>
  <si>
    <t>Laconia High School</t>
  </si>
  <si>
    <t>Elm Street School</t>
  </si>
  <si>
    <t>Pelham Memorial School</t>
  </si>
  <si>
    <t>Pelham High School</t>
  </si>
  <si>
    <t>Seabrook Middle School</t>
  </si>
  <si>
    <t>Seabrook Elementary School</t>
  </si>
  <si>
    <t>Errol Consolidated Elementary School</t>
  </si>
  <si>
    <t>Sanborn Regional High School</t>
  </si>
  <si>
    <t>Daniel J. Bakie School</t>
  </si>
  <si>
    <t>West Running Brook Middle School</t>
  </si>
  <si>
    <t>South Range Elementary School</t>
  </si>
  <si>
    <t>Grinnell School</t>
  </si>
  <si>
    <t>Gilbert H. Hood Middle School</t>
  </si>
  <si>
    <t>Ernest P. Barka Elementary School</t>
  </si>
  <si>
    <t>East Derry Memorial Elementary School</t>
  </si>
  <si>
    <t>Derry Village School</t>
  </si>
  <si>
    <t>John H. Fuller School</t>
  </si>
  <si>
    <t>Jackson Grammar School</t>
  </si>
  <si>
    <t>Stewartstown Community School</t>
  </si>
  <si>
    <t>Pittsburg School (High)</t>
  </si>
  <si>
    <t>Colebrook Academy and Elementary School (E)</t>
  </si>
  <si>
    <t>Newfound Regional High School</t>
  </si>
  <si>
    <t>Newfound Memorial Middle School</t>
  </si>
  <si>
    <t>New Hampton Community School</t>
  </si>
  <si>
    <t>Danbury Elementary School</t>
  </si>
  <si>
    <t>Bristol Elementary School</t>
  </si>
  <si>
    <t>Berlin Senior High School</t>
  </si>
  <si>
    <t>Inter-Lakes Middle School</t>
  </si>
  <si>
    <t>Inter-Lakes High School</t>
  </si>
  <si>
    <t>Dist ID</t>
  </si>
  <si>
    <t>Stewartstown</t>
  </si>
  <si>
    <t>Jackson</t>
  </si>
  <si>
    <t>Derry Cooperative</t>
  </si>
  <si>
    <t>Madison</t>
  </si>
  <si>
    <t>Sanborn Regional</t>
  </si>
  <si>
    <t>Errol</t>
  </si>
  <si>
    <t>Milan</t>
  </si>
  <si>
    <t>Seabrook</t>
  </si>
  <si>
    <t>Marlow</t>
  </si>
  <si>
    <t>Marlborough</t>
  </si>
  <si>
    <t>Nelson</t>
  </si>
  <si>
    <t>Harrisville</t>
  </si>
  <si>
    <t>Moultonborough</t>
  </si>
  <si>
    <t>Andover</t>
  </si>
  <si>
    <t>Merrimack Valley</t>
  </si>
  <si>
    <t>Jaffrey-Rindge Cooperative</t>
  </si>
  <si>
    <t>Allenstown</t>
  </si>
  <si>
    <t>Deerfield</t>
  </si>
  <si>
    <t>Rochester</t>
  </si>
  <si>
    <t>Stark</t>
  </si>
  <si>
    <t>Stratford</t>
  </si>
  <si>
    <t>Winnisquam Regional</t>
  </si>
  <si>
    <t>Farmington</t>
  </si>
  <si>
    <t>Lempster</t>
  </si>
  <si>
    <t>Alton</t>
  </si>
  <si>
    <t>Lyme</t>
  </si>
  <si>
    <t>Gilmanton</t>
  </si>
  <si>
    <t>Barnstead</t>
  </si>
  <si>
    <t>Mason</t>
  </si>
  <si>
    <t>Rollinsford</t>
  </si>
  <si>
    <t>North Country Charter Academy</t>
  </si>
  <si>
    <t xml:space="preserve">Arts Academy of New Hampshire Chartered Public High School </t>
  </si>
  <si>
    <t>Diocese of Manchester</t>
  </si>
  <si>
    <t>North End Montessori</t>
  </si>
  <si>
    <t>Chesterfield</t>
  </si>
  <si>
    <t>Croydon</t>
  </si>
  <si>
    <t>Gorham Randolph Shelburne Cooperative</t>
  </si>
  <si>
    <t>Keene</t>
  </si>
  <si>
    <t>Newfound Area</t>
  </si>
  <si>
    <t>Profile</t>
  </si>
  <si>
    <t>Coastal Waters Chartered Public School</t>
  </si>
  <si>
    <t>MicroSociety Academy Charter School Foundation</t>
  </si>
  <si>
    <t>Next Charter School</t>
  </si>
  <si>
    <t>Spark Academy of Advanced Technologies</t>
  </si>
  <si>
    <t>Virtual Learning Academy Charter School</t>
  </si>
  <si>
    <t>2nd Nature Academy/Nature of Things</t>
  </si>
  <si>
    <t>Acton Academy New Hampshire</t>
  </si>
  <si>
    <t>Bethlehem Christian School</t>
  </si>
  <si>
    <t>Birch Behavioral Therapy</t>
  </si>
  <si>
    <t>Building Block Commons</t>
  </si>
  <si>
    <t>Busche Academy</t>
  </si>
  <si>
    <t>Calvary Christian School</t>
  </si>
  <si>
    <t>Capital Christian School</t>
  </si>
  <si>
    <t>Cardigan Mountain School</t>
  </si>
  <si>
    <t>Cedarcrest School</t>
  </si>
  <si>
    <t>Chesterbrook School of Natural Learning</t>
  </si>
  <si>
    <t>Christian Bible Church Academy</t>
  </si>
  <si>
    <t>Claremont Christian School</t>
  </si>
  <si>
    <t>Clearway High School</t>
  </si>
  <si>
    <t>Compass Academy</t>
  </si>
  <si>
    <t>Concord Christian Academy</t>
  </si>
  <si>
    <t>Cornerstone Christian Academy</t>
  </si>
  <si>
    <t>Country Village Montessori School</t>
  </si>
  <si>
    <t>Crossing LIFE Academy</t>
  </si>
  <si>
    <t>Crossroads Academy</t>
  </si>
  <si>
    <t>Crossroads Christian School</t>
  </si>
  <si>
    <t>Seven Hills at Crotched Mountain</t>
  </si>
  <si>
    <t>Easterseals Educational Programs</t>
  </si>
  <si>
    <t>Enriched Learning Center</t>
  </si>
  <si>
    <t>Estabrook Christian School</t>
  </si>
  <si>
    <t>Greater Community Terramor Academy</t>
  </si>
  <si>
    <t>Green Valley School</t>
  </si>
  <si>
    <t>Hawthorne Academy</t>
  </si>
  <si>
    <t>Heritage Baptist Academy</t>
  </si>
  <si>
    <t>Heritage Christian School</t>
  </si>
  <si>
    <t xml:space="preserve">High Mowing School </t>
  </si>
  <si>
    <t>Hillsboro Christian School</t>
  </si>
  <si>
    <t>Holderness School</t>
  </si>
  <si>
    <t>Hollis Montessori School</t>
  </si>
  <si>
    <t>Immaculate Heart Of Mary School</t>
  </si>
  <si>
    <t>Jesse Remington High School</t>
  </si>
  <si>
    <t>Kimball Union Academy</t>
  </si>
  <si>
    <t>Kroka Expeditions</t>
  </si>
  <si>
    <t>Lexington Academy</t>
  </si>
  <si>
    <t>Lupine Montessori School</t>
  </si>
  <si>
    <t>Monarch School of New England</t>
  </si>
  <si>
    <t>Mount Prospect Academy, Inc.</t>
  </si>
  <si>
    <t>Mount Zion Christian School</t>
  </si>
  <si>
    <t>Mountain Shadows School</t>
  </si>
  <si>
    <t>My School, LLC</t>
  </si>
  <si>
    <t>Nashua Childrens Home</t>
  </si>
  <si>
    <t>New Hampton School</t>
  </si>
  <si>
    <t>NFI North - Contoocook School</t>
  </si>
  <si>
    <t>Oliverian School</t>
  </si>
  <si>
    <t>Parker Academy</t>
  </si>
  <si>
    <t>Phillips Exeter Academy</t>
  </si>
  <si>
    <t>Pine Haven Boys Center</t>
  </si>
  <si>
    <t>Pioneer Junior Academy</t>
  </si>
  <si>
    <t>Portsmouth Christian Academy</t>
  </si>
  <si>
    <t>Proctor Academy</t>
  </si>
  <si>
    <t>Regional Services &amp; Educational Center, Inc.</t>
  </si>
  <si>
    <t>Sant Bani School</t>
  </si>
  <si>
    <t>Second Start</t>
  </si>
  <si>
    <t>Seton Academy</t>
  </si>
  <si>
    <t>Shaker Road School</t>
  </si>
  <si>
    <t>Shalom Christian Academy</t>
  </si>
  <si>
    <t>Shortridge Academy</t>
  </si>
  <si>
    <t>South Merrimack Christian Academy</t>
  </si>
  <si>
    <t>Southern NH Montessori Academy</t>
  </si>
  <si>
    <t>Spaulding Academy &amp; Family Services</t>
  </si>
  <si>
    <t>Squall Point Academy</t>
  </si>
  <si>
    <t>St. Paul's School</t>
  </si>
  <si>
    <t>Strafford Learning Center</t>
  </si>
  <si>
    <t>Tabernacle Christian School</t>
  </si>
  <si>
    <t>The Community School</t>
  </si>
  <si>
    <t>The Cornerstone School</t>
  </si>
  <si>
    <t>The Derryfield School</t>
  </si>
  <si>
    <t>The Harkness House</t>
  </si>
  <si>
    <t>The Trinity School of Bedford</t>
  </si>
  <si>
    <t>Tri-City Christian Academy</t>
  </si>
  <si>
    <t>Trinity Christian School of Keene</t>
  </si>
  <si>
    <t>Unity Christian School</t>
  </si>
  <si>
    <t>Victory Baptist School</t>
  </si>
  <si>
    <t>Victory High School</t>
  </si>
  <si>
    <t>Waterville Valley Academy</t>
  </si>
  <si>
    <t>White Mountain School</t>
  </si>
  <si>
    <t>Windham Woods School</t>
  </si>
  <si>
    <t>Woodland Community School</t>
  </si>
  <si>
    <t>Dst ID</t>
  </si>
  <si>
    <t>School District</t>
  </si>
  <si>
    <t>Public Chartered Schools</t>
  </si>
  <si>
    <t>Nonpubic Schools</t>
  </si>
  <si>
    <t>Total</t>
  </si>
  <si>
    <t>LEA Type</t>
  </si>
  <si>
    <t>LEA ID</t>
  </si>
  <si>
    <t>Project No</t>
  </si>
  <si>
    <t>Approved</t>
  </si>
  <si>
    <t>Paid</t>
  </si>
  <si>
    <t>Balance</t>
  </si>
  <si>
    <t>SCH</t>
  </si>
  <si>
    <t>Dover Senior High School/Bellamy Academy</t>
  </si>
  <si>
    <t>Fall Mountain Regional School District</t>
  </si>
  <si>
    <t>Kennett High School - Conway School District</t>
  </si>
  <si>
    <t>Newmarket School District</t>
  </si>
  <si>
    <t>Portsmouth School Department</t>
  </si>
  <si>
    <t>AC</t>
  </si>
  <si>
    <t>EA</t>
  </si>
  <si>
    <t>S</t>
  </si>
  <si>
    <t>Round 1</t>
  </si>
  <si>
    <t>Round 2</t>
  </si>
  <si>
    <t>Amherst Middle School c/o ASD</t>
  </si>
  <si>
    <t>Bow School Disrict</t>
  </si>
  <si>
    <t>Clark-Wilkins School C/O ASD</t>
  </si>
  <si>
    <t>Dunbarton School District</t>
  </si>
  <si>
    <t>Gilford School District</t>
  </si>
  <si>
    <t>Littleton School District</t>
  </si>
  <si>
    <t>Souhegan Coop High School c/o SCSD</t>
  </si>
  <si>
    <t>Sunapee Middle High School</t>
  </si>
  <si>
    <t>Swasey Central School</t>
  </si>
  <si>
    <t>WMRSD SAU 36</t>
  </si>
  <si>
    <t>World Academy</t>
  </si>
  <si>
    <t>Amherst School District</t>
  </si>
  <si>
    <t>asdnh.org</t>
  </si>
  <si>
    <t>Berlin Public Schools - SAU #3</t>
  </si>
  <si>
    <t>Epping Middle School &amp; Epping High School</t>
  </si>
  <si>
    <t>Frances C. Richmond School/SAU 70</t>
  </si>
  <si>
    <t>Hanover High School/SAU70</t>
  </si>
  <si>
    <t>Hill School District</t>
  </si>
  <si>
    <t>Litchfield School District</t>
  </si>
  <si>
    <t>Mascoma Valley Regional School District</t>
  </si>
  <si>
    <t>Mont Vernon School District</t>
  </si>
  <si>
    <t>RA</t>
  </si>
  <si>
    <t>Nute</t>
  </si>
  <si>
    <t>Pelham School District</t>
  </si>
  <si>
    <t>Pittsfield School District</t>
  </si>
  <si>
    <t>Raymond School District</t>
  </si>
  <si>
    <t>SAU 18 Franklin School District</t>
  </si>
  <si>
    <t>SAU 21, South Hampton, NH Barnard School</t>
  </si>
  <si>
    <t>SAU 50</t>
  </si>
  <si>
    <t>SAU 58-Groveton Elementary School</t>
  </si>
  <si>
    <t>SAU70</t>
  </si>
  <si>
    <t>Souhegan Coop School District</t>
  </si>
  <si>
    <t>The Birches Academy</t>
  </si>
  <si>
    <t>Funded off Waitlist</t>
  </si>
  <si>
    <t>Amount</t>
  </si>
  <si>
    <t>Total Projects</t>
  </si>
  <si>
    <t>Totals</t>
  </si>
  <si>
    <t>SAFE Grants Summary</t>
  </si>
  <si>
    <t xml:space="preserve">Paid </t>
  </si>
  <si>
    <t>Notes:</t>
  </si>
  <si>
    <t>AC - Access Control</t>
  </si>
  <si>
    <t>EA - Emergency Alerting</t>
  </si>
  <si>
    <t>S - Surveillance</t>
  </si>
  <si>
    <t>Approved - amounts approved by the PSI Commission</t>
  </si>
  <si>
    <t>SAU</t>
  </si>
  <si>
    <t>Agency Name</t>
  </si>
  <si>
    <t>Payment</t>
  </si>
  <si>
    <t>Transfer From</t>
  </si>
  <si>
    <t>Transfer To</t>
  </si>
  <si>
    <t>Summary for 202302</t>
  </si>
  <si>
    <t/>
  </si>
  <si>
    <t>As of January 9, 2025</t>
  </si>
  <si>
    <t>Round 3 breakdown by subcategories:</t>
  </si>
  <si>
    <t>Automated emergency response system</t>
  </si>
  <si>
    <t>Perimeter Lighting</t>
  </si>
  <si>
    <t>Number of Projects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</si>
</sst>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_);_(* \(#,##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color rgb="FF7030A0"/>
      <name val="Calibri"/>
      <family val="2"/>
      <scheme val="minor"/>
    </font>
    <font>
      <b/>
      <sz val="11"/>
      <color rgb="FF7030A0"/>
      <name val="Calibri"/>
      <family val="2"/>
    </font>
    <font>
      <sz val="11"/>
      <color rgb="FF000000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D9E1F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4B084"/>
        <bgColor indexed="64"/>
      </patternFill>
    </fill>
    <fill>
      <patternFill patternType="solid">
        <fgColor rgb="FFFFE699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6" fillId="0" borderId="0" applyBorder="0"/>
  </cellStyleXfs>
  <cellXfs count="82">
    <xf numFmtId="0" fontId="0" fillId="0" borderId="0" xfId="0"/>
    <xf numFmtId="0" fontId="2" fillId="3" borderId="0" xfId="0" applyFont="1" applyFill="1"/>
    <xf numFmtId="0" fontId="0" fillId="3" borderId="0" xfId="0" applyFill="1"/>
    <xf numFmtId="0" fontId="0" fillId="3" borderId="1" xfId="0" applyFill="1" applyBorder="1" applyAlignment="1">
      <alignment vertical="top"/>
    </xf>
    <xf numFmtId="0" fontId="0" fillId="3" borderId="1" xfId="0" applyFill="1" applyBorder="1" applyAlignment="1">
      <alignment vertical="top" wrapText="1"/>
    </xf>
    <xf numFmtId="0" fontId="3" fillId="4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4" fillId="3" borderId="0" xfId="0" applyFont="1" applyFill="1"/>
    <xf numFmtId="165" fontId="0" fillId="3" borderId="1" xfId="2" applyNumberFormat="1" applyFont="1" applyFill="1" applyBorder="1"/>
    <xf numFmtId="164" fontId="0" fillId="0" borderId="1" xfId="0" applyNumberFormat="1" applyBorder="1" applyAlignment="1">
      <alignment vertical="top"/>
    </xf>
    <xf numFmtId="0" fontId="5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vertical="top"/>
    </xf>
    <xf numFmtId="165" fontId="2" fillId="3" borderId="0" xfId="2" applyNumberFormat="1" applyFont="1" applyFill="1" applyAlignment="1">
      <alignment vertical="center"/>
    </xf>
    <xf numFmtId="164" fontId="0" fillId="3" borderId="1" xfId="0" applyNumberFormat="1" applyFill="1" applyBorder="1"/>
    <xf numFmtId="0" fontId="3" fillId="8" borderId="1" xfId="0" applyFont="1" applyFill="1" applyBorder="1" applyAlignment="1">
      <alignment horizontal="center" vertical="center" wrapText="1"/>
    </xf>
    <xf numFmtId="165" fontId="2" fillId="3" borderId="0" xfId="0" applyNumberFormat="1" applyFont="1" applyFill="1"/>
    <xf numFmtId="0" fontId="0" fillId="3" borderId="5" xfId="0" applyFill="1" applyBorder="1" applyAlignment="1">
      <alignment vertical="top"/>
    </xf>
    <xf numFmtId="0" fontId="0" fillId="3" borderId="5" xfId="0" applyFill="1" applyBorder="1" applyAlignment="1">
      <alignment vertical="top" wrapText="1"/>
    </xf>
    <xf numFmtId="165" fontId="0" fillId="3" borderId="5" xfId="2" applyNumberFormat="1" applyFont="1" applyFill="1" applyBorder="1"/>
    <xf numFmtId="164" fontId="0" fillId="3" borderId="5" xfId="0" applyNumberFormat="1" applyFill="1" applyBorder="1"/>
    <xf numFmtId="0" fontId="0" fillId="3" borderId="6" xfId="0" applyFill="1" applyBorder="1" applyAlignment="1">
      <alignment vertical="top"/>
    </xf>
    <xf numFmtId="0" fontId="0" fillId="3" borderId="6" xfId="0" applyFill="1" applyBorder="1" applyAlignment="1">
      <alignment vertical="top" wrapText="1"/>
    </xf>
    <xf numFmtId="165" fontId="0" fillId="3" borderId="6" xfId="2" applyNumberFormat="1" applyFont="1" applyFill="1" applyBorder="1"/>
    <xf numFmtId="164" fontId="0" fillId="3" borderId="6" xfId="0" applyNumberFormat="1" applyFill="1" applyBorder="1"/>
    <xf numFmtId="0" fontId="2" fillId="9" borderId="2" xfId="0" applyFont="1" applyFill="1" applyBorder="1" applyAlignment="1">
      <alignment horizontal="left" vertical="top"/>
    </xf>
    <xf numFmtId="165" fontId="0" fillId="9" borderId="3" xfId="2" applyNumberFormat="1" applyFont="1" applyFill="1" applyBorder="1"/>
    <xf numFmtId="164" fontId="0" fillId="9" borderId="3" xfId="0" applyNumberFormat="1" applyFill="1" applyBorder="1"/>
    <xf numFmtId="165" fontId="0" fillId="9" borderId="4" xfId="2" applyNumberFormat="1" applyFont="1" applyFill="1" applyBorder="1"/>
    <xf numFmtId="0" fontId="2" fillId="9" borderId="2" xfId="0" applyFont="1" applyFill="1" applyBorder="1" applyAlignment="1">
      <alignment horizontal="left"/>
    </xf>
    <xf numFmtId="164" fontId="0" fillId="3" borderId="7" xfId="0" applyNumberFormat="1" applyFill="1" applyBorder="1"/>
    <xf numFmtId="0" fontId="3" fillId="10" borderId="1" xfId="0" applyFont="1" applyFill="1" applyBorder="1" applyAlignment="1">
      <alignment horizontal="center" vertical="center" wrapText="1"/>
    </xf>
    <xf numFmtId="164" fontId="0" fillId="3" borderId="0" xfId="0" applyNumberFormat="1" applyFill="1"/>
    <xf numFmtId="0" fontId="0" fillId="3" borderId="1" xfId="0" applyFill="1" applyBorder="1"/>
    <xf numFmtId="0" fontId="2" fillId="3" borderId="1" xfId="0" applyFont="1" applyFill="1" applyBorder="1"/>
    <xf numFmtId="0" fontId="2" fillId="3" borderId="1" xfId="0" applyFont="1" applyFill="1" applyBorder="1" applyAlignment="1">
      <alignment horizontal="center" vertical="center"/>
    </xf>
    <xf numFmtId="0" fontId="2" fillId="3" borderId="5" xfId="0" applyFont="1" applyFill="1" applyBorder="1"/>
    <xf numFmtId="0" fontId="2" fillId="3" borderId="6" xfId="0" applyFont="1" applyFill="1" applyBorder="1"/>
    <xf numFmtId="0" fontId="0" fillId="3" borderId="6" xfId="0" applyFill="1" applyBorder="1"/>
    <xf numFmtId="0" fontId="2" fillId="3" borderId="2" xfId="0" applyFont="1" applyFill="1" applyBorder="1"/>
    <xf numFmtId="0" fontId="0" fillId="3" borderId="3" xfId="0" applyFill="1" applyBorder="1"/>
    <xf numFmtId="164" fontId="0" fillId="3" borderId="1" xfId="1" applyNumberFormat="1" applyFont="1" applyFill="1" applyBorder="1"/>
    <xf numFmtId="164" fontId="0" fillId="3" borderId="5" xfId="1" applyNumberFormat="1" applyFont="1" applyFill="1" applyBorder="1"/>
    <xf numFmtId="4" fontId="0" fillId="3" borderId="0" xfId="0" applyNumberFormat="1" applyFill="1"/>
    <xf numFmtId="44" fontId="0" fillId="3" borderId="0" xfId="0" applyNumberFormat="1" applyFill="1"/>
    <xf numFmtId="44" fontId="0" fillId="3" borderId="0" xfId="1" applyFont="1" applyFill="1"/>
    <xf numFmtId="165" fontId="0" fillId="3" borderId="0" xfId="0" applyNumberFormat="1" applyFill="1"/>
    <xf numFmtId="8" fontId="0" fillId="0" borderId="8" xfId="0" applyNumberFormat="1" applyBorder="1"/>
    <xf numFmtId="8" fontId="0" fillId="0" borderId="9" xfId="0" applyNumberFormat="1" applyBorder="1"/>
    <xf numFmtId="165" fontId="2" fillId="9" borderId="3" xfId="2" applyNumberFormat="1" applyFont="1" applyFill="1" applyBorder="1"/>
    <xf numFmtId="0" fontId="2" fillId="9" borderId="3" xfId="0" applyFont="1" applyFill="1" applyBorder="1" applyAlignment="1">
      <alignment horizontal="left" vertical="top"/>
    </xf>
    <xf numFmtId="0" fontId="2" fillId="3" borderId="10" xfId="0" applyFont="1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3" fontId="0" fillId="3" borderId="0" xfId="0" applyNumberFormat="1" applyFill="1"/>
    <xf numFmtId="164" fontId="2" fillId="3" borderId="5" xfId="1" applyNumberFormat="1" applyFont="1" applyFill="1" applyBorder="1"/>
    <xf numFmtId="3" fontId="0" fillId="3" borderId="15" xfId="0" applyNumberFormat="1" applyFill="1" applyBorder="1"/>
    <xf numFmtId="3" fontId="0" fillId="3" borderId="6" xfId="0" applyNumberFormat="1" applyFill="1" applyBorder="1"/>
    <xf numFmtId="0" fontId="3" fillId="8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3" fillId="7" borderId="2" xfId="0" applyFont="1" applyFill="1" applyBorder="1" applyAlignment="1">
      <alignment horizontal="center" vertical="center" wrapText="1"/>
    </xf>
    <xf numFmtId="0" fontId="3" fillId="7" borderId="3" xfId="0" applyFont="1" applyFill="1" applyBorder="1" applyAlignment="1">
      <alignment horizontal="center" vertical="center" wrapText="1"/>
    </xf>
    <xf numFmtId="0" fontId="3" fillId="7" borderId="4" xfId="0" applyFont="1" applyFill="1" applyBorder="1" applyAlignment="1">
      <alignment horizontal="center" vertical="center" wrapText="1"/>
    </xf>
    <xf numFmtId="0" fontId="3" fillId="10" borderId="2" xfId="0" applyFont="1" applyFill="1" applyBorder="1" applyAlignment="1">
      <alignment horizontal="center" vertical="center" wrapText="1"/>
    </xf>
    <xf numFmtId="0" fontId="3" fillId="10" borderId="3" xfId="0" applyFont="1" applyFill="1" applyBorder="1" applyAlignment="1">
      <alignment horizontal="center" vertical="center" wrapText="1"/>
    </xf>
    <xf numFmtId="0" fontId="3" fillId="10" borderId="4" xfId="0" applyFont="1" applyFill="1" applyBorder="1" applyAlignment="1">
      <alignment horizontal="center" vertical="center" wrapText="1"/>
    </xf>
    <xf numFmtId="6" fontId="0" fillId="3" borderId="2" xfId="1" quotePrefix="1" applyNumberFormat="1" applyFont="1" applyFill="1" applyBorder="1" applyAlignment="1">
      <alignment horizontal="center" vertical="center"/>
    </xf>
    <xf numFmtId="164" fontId="0" fillId="3" borderId="3" xfId="1" applyNumberFormat="1" applyFont="1" applyFill="1" applyBorder="1" applyAlignment="1">
      <alignment horizontal="center" vertical="center"/>
    </xf>
    <xf numFmtId="164" fontId="0" fillId="3" borderId="4" xfId="1" applyNumberFormat="1" applyFont="1" applyFill="1" applyBorder="1" applyAlignment="1">
      <alignment horizontal="center" vertical="center"/>
    </xf>
  </cellXfs>
  <cellStyles count="4">
    <cellStyle name="Comma" xfId="2" builtinId="3"/>
    <cellStyle name="Currency" xfId="1" builtinId="4"/>
    <cellStyle name="Normal" xfId="0" builtinId="0"/>
    <cellStyle name="Normal 2" xfId="3" xr:uid="{4CCB2DA9-4F8D-45E9-9D25-015389297B9A}"/>
  </cellStyles>
  <dxfs count="3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2" formatCode="&quot;$&quot;#,##0.00_);[Red]\(&quot;$&quot;#,##0.00\)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2" formatCode="&quot;$&quot;#,##0.00_);[Red]\(&quot;$&quot;#,##0.00\)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2" formatCode="&quot;$&quot;#,##0.00_);[Red]\(&quot;$&quot;#,##0.00\)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2" formatCode="&quot;$&quot;#,##0.00_);[Red]\(&quot;$&quot;#,##0.00\)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2" formatCode="&quot;$&quot;#,##0.00_);[Red]\(&quot;$&quot;#,##0.00\)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2" formatCode="&quot;$&quot;#,##0.00_);[Red]\(&quot;$&quot;#,##0.00\)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2" formatCode="&quot;$&quot;#,##0.00_);[Red]\(&quot;$&quot;#,##0.00\)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2" formatCode="&quot;$&quot;#,##0.00_);[Red]\(&quot;$&quot;#,##0.00\)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2" formatCode="&quot;$&quot;#,##0.00_);[Red]\(&quot;$&quot;#,##0.00\)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2" formatCode="&quot;$&quot;#,##0.00_);[Red]\(&quot;$&quot;#,##0.00\)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diagonalUp="0" diagonalDown="0" outline="0">
        <left/>
        <right/>
        <top/>
        <bottom/>
      </border>
    </dxf>
    <dxf>
      <border diagonalUp="0" diagonalDown="0" outline="0">
        <left/>
        <right/>
        <top/>
        <bottom/>
      </border>
    </dxf>
    <dxf>
      <border diagonalUp="0" diagonalDown="0" outline="0">
        <left/>
        <right/>
        <top/>
        <bottom/>
      </border>
    </dxf>
    <dxf>
      <border diagonalUp="0" diagonalDown="0" outline="0">
        <left/>
        <right/>
        <top/>
        <bottom/>
      </border>
    </dxf>
    <dxf>
      <border diagonalUp="0" diagonalDown="0" outline="0">
        <left/>
        <right/>
        <top/>
        <bottom/>
      </border>
    </dxf>
    <dxf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numFmt numFmtId="12" formatCode="&quot;$&quot;#,##0.00_);[Red]\(&quot;$&quot;#,##0.00\)"/>
      <border diagonalUp="0" diagonalDown="0" outline="0">
        <left/>
        <right/>
        <top style="thin">
          <color theme="4" tint="0.39997558519241921"/>
        </top>
        <bottom/>
      </border>
    </dxf>
    <dxf>
      <numFmt numFmtId="12" formatCode="&quot;$&quot;#,##0.00_);[Red]\(&quot;$&quot;#,##0.00\)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numFmt numFmtId="12" formatCode="&quot;$&quot;#,##0.00_);[Red]\(&quot;$&quot;#,##0.00\)"/>
      <border diagonalUp="0" diagonalDown="0" outline="0">
        <left/>
        <right/>
        <top style="thin">
          <color theme="4" tint="0.39997558519241921"/>
        </top>
        <bottom/>
      </border>
    </dxf>
    <dxf>
      <numFmt numFmtId="12" formatCode="&quot;$&quot;#,##0.00_);[Red]\(&quot;$&quot;#,##0.00\)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numFmt numFmtId="12" formatCode="&quot;$&quot;#,##0.00_);[Red]\(&quot;$&quot;#,##0.00\)"/>
      <border diagonalUp="0" diagonalDown="0" outline="0">
        <left/>
        <right/>
        <top style="thin">
          <color theme="4" tint="0.39997558519241921"/>
        </top>
        <bottom/>
      </border>
    </dxf>
    <dxf>
      <numFmt numFmtId="12" formatCode="&quot;$&quot;#,##0.00_);[Red]\(&quot;$&quot;#,##0.00\)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numFmt numFmtId="12" formatCode="&quot;$&quot;#,##0.00_);[Red]\(&quot;$&quot;#,##0.00\)"/>
      <border diagonalUp="0" diagonalDown="0" outline="0">
        <left/>
        <right/>
        <top style="thin">
          <color theme="4" tint="0.39997558519241921"/>
        </top>
        <bottom/>
      </border>
    </dxf>
    <dxf>
      <numFmt numFmtId="12" formatCode="&quot;$&quot;#,##0.00_);[Red]\(&quot;$&quot;#,##0.00\)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numFmt numFmtId="12" formatCode="&quot;$&quot;#,##0.00_);[Red]\(&quot;$&quot;#,##0.00\)"/>
      <border diagonalUp="0" diagonalDown="0" outline="0">
        <left/>
        <right/>
        <top style="thin">
          <color theme="4" tint="0.39997558519241921"/>
        </top>
        <bottom/>
      </border>
    </dxf>
    <dxf>
      <numFmt numFmtId="12" formatCode="&quot;$&quot;#,##0.00_);[Red]\(&quot;$&quot;#,##0.00\)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diagonalUp="0" diagonalDown="0" outline="0">
        <left/>
        <right/>
        <top/>
        <bottom/>
      </border>
    </dxf>
    <dxf>
      <border diagonalUp="0" diagonalDown="0" outline="0">
        <left/>
        <right/>
        <top/>
        <bottom/>
      </border>
    </dxf>
    <dxf>
      <border diagonalUp="0" diagonalDown="0" outline="0">
        <left/>
        <right/>
        <top/>
        <bottom/>
      </border>
    </dxf>
    <dxf>
      <border diagonalUp="0" diagonalDown="0" outline="0">
        <left/>
        <right/>
        <top/>
        <bottom/>
      </border>
    </dxf>
    <dxf>
      <border diagonalUp="0" diagonalDown="0" outline="0">
        <left/>
        <right/>
        <top/>
        <bottom/>
      </border>
    </dxf>
    <dxf>
      <border diagonalUp="0" diagonalDown="0" outline="0">
        <left/>
        <right/>
        <top/>
        <bottom/>
      </border>
    </dxf>
    <dxf>
      <numFmt numFmtId="12" formatCode="&quot;$&quot;#,##0.00_);[Red]\(&quot;$&quot;#,##0.00\)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numFmt numFmtId="12" formatCode="&quot;$&quot;#,##0.00_);[Red]\(&quot;$&quot;#,##0.00\)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numFmt numFmtId="12" formatCode="&quot;$&quot;#,##0.00_);[Red]\(&quot;$&quot;#,##0.00\)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numFmt numFmtId="12" formatCode="&quot;$&quot;#,##0.00_);[Red]\(&quot;$&quot;#,##0.00\)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numFmt numFmtId="12" formatCode="&quot;$&quot;#,##0.00_);[Red]\(&quot;$&quot;#,##0.00\)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82FE98F-EED0-4921-867B-060F1050CFFE}" name="Table1" displayName="Table1" ref="A1:K96" totalsRowShown="0">
  <autoFilter ref="A1:K96" xr:uid="{A82FE98F-EED0-4921-867B-060F1050CFFE}"/>
  <tableColumns count="11">
    <tableColumn id="1" xr3:uid="{B9528854-50E9-46CE-B4E4-DB442CFAE4EE}" name="SAU"/>
    <tableColumn id="2" xr3:uid="{5EFD57B5-3350-4D74-B799-D8F6FD4426C7}" name="Project No"/>
    <tableColumn id="3" xr3:uid="{E52A0641-C609-4877-B8F0-C4780C1E3D58}" name="LEA Type"/>
    <tableColumn id="4" xr3:uid="{86CA495C-56CD-4C5B-8031-6EF49828B84D}" name="LEA ID"/>
    <tableColumn id="5" xr3:uid="{EF5D540E-E01C-460B-8156-A2915BB97EAC}" name="Agency Name"/>
    <tableColumn id="6" xr3:uid="{A93C76DE-2CE2-4659-BD09-46B76769BEFD}" name="Dist ID"/>
    <tableColumn id="7" xr3:uid="{9216AF73-0359-4C18-9F1D-17D966CC61BB}" name="Approved" dataDxfId="37"/>
    <tableColumn id="8" xr3:uid="{54C63C9B-F07A-4AB4-827E-E866F9A86662}" name="Payment" dataDxfId="36"/>
    <tableColumn id="9" xr3:uid="{6EDFCCCF-538B-4A29-8F5E-F4C0AF8F5705}" name="Balance" dataDxfId="35"/>
    <tableColumn id="10" xr3:uid="{2A0A966D-5ABA-4443-BCF1-881FF8B4B564}" name="Transfer From" dataDxfId="34"/>
    <tableColumn id="11" xr3:uid="{5A61C8E8-FCB7-4EF5-AFFC-093F8EEECA19}" name="Transfer To" dataDxfId="33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597AAD4-8453-45BF-A549-2990FCF47DB2}" name="Round2" displayName="Round2" ref="A1:K247" totalsRowCount="1">
  <autoFilter ref="A1:K246" xr:uid="{C597AAD4-8453-45BF-A549-2990FCF47DB2}"/>
  <tableColumns count="11">
    <tableColumn id="1" xr3:uid="{25E1E720-F2EE-445A-8FEB-2B09ACC06FDF}" name="SAU" totalsRowDxfId="32"/>
    <tableColumn id="2" xr3:uid="{C200DA9A-A04B-4169-8EA3-340DE6C60F81}" name="Project No" totalsRowDxfId="31"/>
    <tableColumn id="3" xr3:uid="{2C3054D4-2381-43C3-A087-2C2E9FCCACE8}" name="LEA Type" totalsRowDxfId="30"/>
    <tableColumn id="4" xr3:uid="{8ED83F5E-E2A0-4F7C-A86B-F1BD61ECB83C}" name="LEA ID" totalsRowDxfId="29"/>
    <tableColumn id="5" xr3:uid="{BB8993EE-D71E-4E27-9FDB-CDFC2BEE698D}" name="Agency Name" totalsRowDxfId="28"/>
    <tableColumn id="6" xr3:uid="{AB452178-C0B2-4986-BFF8-924157FEDF3D}" name="Dist ID" totalsRowDxfId="27"/>
    <tableColumn id="7" xr3:uid="{AE083C50-7E9C-4780-9F26-B70CB3C78B4A}" name="Approved" totalsRowFunction="sum" dataDxfId="26" totalsRowDxfId="25"/>
    <tableColumn id="8" xr3:uid="{FE208625-4C5E-4CD5-BE8C-CBAFE68A36FA}" name="Payment" totalsRowFunction="sum" dataDxfId="24" totalsRowDxfId="23"/>
    <tableColumn id="9" xr3:uid="{CD16F8EF-9CCE-418D-B66F-2AD047C021F2}" name="Balance" totalsRowFunction="sum" dataDxfId="22" totalsRowDxfId="21">
      <calculatedColumnFormula>G2-H2</calculatedColumnFormula>
    </tableColumn>
    <tableColumn id="10" xr3:uid="{5D957ADB-41D4-48B1-9C3B-01954F0D8746}" name="Transfer From" totalsRowFunction="sum" dataDxfId="20" totalsRowDxfId="19"/>
    <tableColumn id="11" xr3:uid="{3292464B-9B08-41FE-8596-EB9D947C4A5F}" name="Transfer To" totalsRowFunction="sum" dataDxfId="18" totalsRowDxfId="17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2AED9978-387C-49E5-A14F-EE499742C2B7}" name="Table3" displayName="Table3" ref="A1:K171" totalsRowCount="1" dataDxfId="16">
  <autoFilter ref="A1:K170" xr:uid="{2AED9978-387C-49E5-A14F-EE499742C2B7}"/>
  <tableColumns count="11">
    <tableColumn id="1" xr3:uid="{7292018A-B088-4312-B876-D290F99ADC9E}" name="SAU" totalsRowDxfId="15"/>
    <tableColumn id="2" xr3:uid="{BF1EF8B7-94B2-4122-A590-2F20AE3DB6E9}" name="Project No" totalsRowDxfId="14"/>
    <tableColumn id="3" xr3:uid="{D29EE4CD-358F-44EC-85EE-13CCE6A3B69D}" name="LEA Type" totalsRowDxfId="13"/>
    <tableColumn id="4" xr3:uid="{B1E64BCD-BDDB-4FC0-BDD9-79C4185F5FA3}" name="LEA ID" totalsRowDxfId="12"/>
    <tableColumn id="5" xr3:uid="{178963C3-D3D8-4908-9DF2-EAB3A0AB90B5}" name="Agency Name" totalsRowDxfId="11"/>
    <tableColumn id="6" xr3:uid="{D0EA1709-2AD8-41FB-B506-6F6E2ADBBF76}" name="Dist ID" totalsRowDxfId="10"/>
    <tableColumn id="7" xr3:uid="{0986B95B-736B-45FC-AD03-D75D14066B80}" name="Approved" totalsRowFunction="sum" dataDxfId="9" totalsRowDxfId="8"/>
    <tableColumn id="8" xr3:uid="{9FF0832F-8949-48F1-99D6-30F3C3FF8D02}" name="Payment" totalsRowFunction="sum" dataDxfId="7" totalsRowDxfId="6"/>
    <tableColumn id="9" xr3:uid="{695E9157-1B8B-4597-BE33-676FE8E8210B}" name="Balance" totalsRowFunction="sum" dataDxfId="5" totalsRowDxfId="4"/>
    <tableColumn id="10" xr3:uid="{C9DDF9B1-8FD4-4ED6-A987-58E69AB7AE23}" name="Transfer From" totalsRowFunction="sum" dataDxfId="3" totalsRowDxfId="2"/>
    <tableColumn id="11" xr3:uid="{014E6AB1-FBB0-434E-9697-6F3CAE1CA669}" name="Transfer To" totalsRowFunction="sum" dataDxfId="1" totals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G316"/>
  <sheetViews>
    <sheetView tabSelected="1" zoomScaleNormal="100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D4" sqref="D4"/>
    </sheetView>
  </sheetViews>
  <sheetFormatPr defaultRowHeight="14.5" customHeight="1" x14ac:dyDescent="0.35"/>
  <cols>
    <col min="1" max="1" width="14.36328125" style="2" hidden="1" customWidth="1"/>
    <col min="2" max="2" width="5.453125" style="2" hidden="1" customWidth="1"/>
    <col min="3" max="3" width="30.81640625" style="2" customWidth="1"/>
    <col min="4" max="4" width="13.54296875" style="2" customWidth="1"/>
    <col min="5" max="5" width="11" style="2" bestFit="1" customWidth="1"/>
    <col min="6" max="6" width="11.81640625" style="2" bestFit="1" customWidth="1"/>
    <col min="7" max="9" width="5" style="2" customWidth="1"/>
    <col min="10" max="12" width="11" style="2" bestFit="1" customWidth="1"/>
    <col min="13" max="15" width="5" style="2" customWidth="1"/>
    <col min="16" max="18" width="11.1796875" style="2" bestFit="1" customWidth="1"/>
    <col min="19" max="21" width="5" style="2" customWidth="1"/>
    <col min="22" max="22" width="12.6328125" style="2" customWidth="1"/>
    <col min="23" max="25" width="5" style="2" customWidth="1"/>
    <col min="26" max="27" width="12" style="2" bestFit="1" customWidth="1"/>
    <col min="28" max="28" width="11" style="2" bestFit="1" customWidth="1"/>
    <col min="29" max="29" width="11.1796875" style="2" bestFit="1" customWidth="1"/>
    <col min="30" max="32" width="5" style="2" customWidth="1"/>
    <col min="33" max="16384" width="8.7265625" style="2"/>
  </cols>
  <sheetData>
    <row r="1" spans="1:33" ht="18" hidden="1" customHeight="1" x14ac:dyDescent="0.35">
      <c r="D1" s="9">
        <v>1</v>
      </c>
      <c r="G1" s="12" t="s">
        <v>1</v>
      </c>
      <c r="H1" s="12" t="s">
        <v>16</v>
      </c>
      <c r="I1" s="12" t="s">
        <v>6</v>
      </c>
      <c r="J1" s="9">
        <v>2</v>
      </c>
      <c r="P1" s="9">
        <v>3</v>
      </c>
      <c r="V1" s="12" t="s">
        <v>228</v>
      </c>
      <c r="AC1" s="12" t="s">
        <v>2</v>
      </c>
    </row>
    <row r="2" spans="1:33" ht="14.5" customHeight="1" x14ac:dyDescent="0.35">
      <c r="B2" s="66"/>
      <c r="C2" s="66" t="s">
        <v>671</v>
      </c>
      <c r="D2" s="63" t="s">
        <v>690</v>
      </c>
      <c r="E2" s="64"/>
      <c r="F2" s="64"/>
      <c r="G2" s="64"/>
      <c r="H2" s="64"/>
      <c r="I2" s="65"/>
      <c r="J2" s="67" t="s">
        <v>691</v>
      </c>
      <c r="K2" s="68"/>
      <c r="L2" s="68"/>
      <c r="M2" s="68"/>
      <c r="N2" s="68"/>
      <c r="O2" s="69"/>
      <c r="P2" s="70" t="s">
        <v>19</v>
      </c>
      <c r="Q2" s="71"/>
      <c r="R2" s="71"/>
      <c r="S2" s="71"/>
      <c r="T2" s="71"/>
      <c r="U2" s="72"/>
      <c r="V2" s="73" t="s">
        <v>725</v>
      </c>
      <c r="W2" s="74"/>
      <c r="X2" s="74"/>
      <c r="Y2" s="75"/>
      <c r="Z2" s="76" t="s">
        <v>728</v>
      </c>
      <c r="AA2" s="77"/>
      <c r="AB2" s="78"/>
      <c r="AC2" s="62" t="s">
        <v>2</v>
      </c>
      <c r="AD2" s="62"/>
      <c r="AE2" s="62"/>
      <c r="AF2" s="62"/>
    </row>
    <row r="3" spans="1:33" ht="29" customHeight="1" x14ac:dyDescent="0.35">
      <c r="A3" s="9" t="s">
        <v>670</v>
      </c>
      <c r="B3" s="66"/>
      <c r="C3" s="66"/>
      <c r="D3" s="5" t="s">
        <v>678</v>
      </c>
      <c r="E3" s="5" t="s">
        <v>679</v>
      </c>
      <c r="F3" s="5" t="s">
        <v>680</v>
      </c>
      <c r="G3" s="5" t="s">
        <v>687</v>
      </c>
      <c r="H3" s="5" t="s">
        <v>688</v>
      </c>
      <c r="I3" s="5" t="s">
        <v>689</v>
      </c>
      <c r="J3" s="6" t="s">
        <v>678</v>
      </c>
      <c r="K3" s="6" t="s">
        <v>679</v>
      </c>
      <c r="L3" s="6" t="s">
        <v>680</v>
      </c>
      <c r="M3" s="6" t="s">
        <v>687</v>
      </c>
      <c r="N3" s="6" t="s">
        <v>688</v>
      </c>
      <c r="O3" s="6" t="s">
        <v>689</v>
      </c>
      <c r="P3" s="7" t="s">
        <v>678</v>
      </c>
      <c r="Q3" s="7" t="s">
        <v>679</v>
      </c>
      <c r="R3" s="7" t="s">
        <v>680</v>
      </c>
      <c r="S3" s="7" t="s">
        <v>687</v>
      </c>
      <c r="T3" s="7" t="s">
        <v>688</v>
      </c>
      <c r="U3" s="7" t="s">
        <v>689</v>
      </c>
      <c r="V3" s="8" t="s">
        <v>678</v>
      </c>
      <c r="W3" s="8" t="s">
        <v>687</v>
      </c>
      <c r="X3" s="8" t="s">
        <v>688</v>
      </c>
      <c r="Y3" s="8" t="s">
        <v>689</v>
      </c>
      <c r="Z3" s="32" t="s">
        <v>678</v>
      </c>
      <c r="AA3" s="32" t="s">
        <v>679</v>
      </c>
      <c r="AB3" s="32" t="s">
        <v>680</v>
      </c>
      <c r="AC3" s="16" t="s">
        <v>726</v>
      </c>
      <c r="AD3" s="16" t="s">
        <v>687</v>
      </c>
      <c r="AE3" s="16" t="s">
        <v>688</v>
      </c>
      <c r="AF3" s="16" t="s">
        <v>689</v>
      </c>
    </row>
    <row r="4" spans="1:33" ht="14.5" customHeight="1" x14ac:dyDescent="0.35">
      <c r="A4" s="13">
        <v>9</v>
      </c>
      <c r="B4" s="3">
        <v>53</v>
      </c>
      <c r="C4" s="4" t="s">
        <v>558</v>
      </c>
      <c r="D4" s="11">
        <f>SUMIF(Table1[Dist ID],'SAFE Grants by District'!A4,Table1[Approved])</f>
        <v>0</v>
      </c>
      <c r="E4" s="11">
        <f>SUMIF(Table1[Dist ID],'SAFE Grants by District'!A4,Table1[Payment])</f>
        <v>0</v>
      </c>
      <c r="F4" s="11">
        <f>D4-E4</f>
        <v>0</v>
      </c>
      <c r="G4" s="10">
        <v>0</v>
      </c>
      <c r="H4" s="10">
        <v>0</v>
      </c>
      <c r="I4" s="10">
        <v>0</v>
      </c>
      <c r="J4" s="11">
        <f>SUMIF(Round2[Dist ID],'SAFE Grants by District'!A4,Round2[Approved])</f>
        <v>0</v>
      </c>
      <c r="K4" s="11">
        <f>SUMIF(Round2[Dist ID],'SAFE Grants by District'!A4,Round2[Payment])</f>
        <v>0</v>
      </c>
      <c r="L4" s="11">
        <f>J4-K4</f>
        <v>0</v>
      </c>
      <c r="M4" s="10">
        <v>0</v>
      </c>
      <c r="N4" s="10">
        <v>0</v>
      </c>
      <c r="O4" s="10">
        <v>0</v>
      </c>
      <c r="P4" s="11">
        <f>SUMIF(Table3[Dist ID],'SAFE Grants by District'!A4,Table3[Approved])</f>
        <v>0</v>
      </c>
      <c r="Q4" s="11">
        <f>SUMIF(Table3[Dist ID],'SAFE Grants by District'!A4,Table3[Payment])</f>
        <v>0</v>
      </c>
      <c r="R4" s="15">
        <f>P4-Q4</f>
        <v>0</v>
      </c>
      <c r="S4" s="10">
        <v>0</v>
      </c>
      <c r="T4" s="10">
        <v>0</v>
      </c>
      <c r="U4" s="10">
        <v>0</v>
      </c>
      <c r="V4" s="15">
        <v>0</v>
      </c>
      <c r="W4" s="10">
        <v>0</v>
      </c>
      <c r="X4" s="10">
        <v>0</v>
      </c>
      <c r="Y4" s="10">
        <v>0</v>
      </c>
      <c r="Z4" s="11">
        <f t="shared" ref="Z4:Z35" si="0">D4+J4+P4</f>
        <v>0</v>
      </c>
      <c r="AA4" s="10">
        <f t="shared" ref="AA4:AA35" si="1">E4+K4+Q4</f>
        <v>0</v>
      </c>
      <c r="AB4" s="10">
        <f t="shared" ref="AB4:AB35" si="2">F4+L4+R4</f>
        <v>0</v>
      </c>
      <c r="AC4" s="15">
        <v>0</v>
      </c>
      <c r="AD4" s="10">
        <v>0</v>
      </c>
      <c r="AE4" s="10">
        <v>0</v>
      </c>
      <c r="AF4" s="10">
        <v>0</v>
      </c>
      <c r="AG4" s="47"/>
    </row>
    <row r="5" spans="1:33" ht="14.5" customHeight="1" x14ac:dyDescent="0.35">
      <c r="A5" s="13">
        <v>15</v>
      </c>
      <c r="B5" s="3">
        <v>72</v>
      </c>
      <c r="C5" s="4" t="s">
        <v>566</v>
      </c>
      <c r="D5" s="11">
        <f>SUMIF(Table1[Dist ID],'SAFE Grants by District'!A5,Table1[Approved])</f>
        <v>0</v>
      </c>
      <c r="E5" s="11">
        <f>SUMIF(Table1[Dist ID],'SAFE Grants by District'!A5,Table1[Payment])</f>
        <v>0</v>
      </c>
      <c r="F5" s="11">
        <f t="shared" ref="F5:F68" si="3">D5-E5</f>
        <v>0</v>
      </c>
      <c r="G5" s="10">
        <v>0</v>
      </c>
      <c r="H5" s="10">
        <v>0</v>
      </c>
      <c r="I5" s="10">
        <v>0</v>
      </c>
      <c r="J5" s="11">
        <f>SUMIF(Round2[Dist ID],'SAFE Grants by District'!A5,Round2[Approved])</f>
        <v>78000</v>
      </c>
      <c r="K5" s="11">
        <f>SUMIF(Round2[Dist ID],'SAFE Grants by District'!A5,Round2[Payment])</f>
        <v>78000</v>
      </c>
      <c r="L5" s="11">
        <f t="shared" ref="L5:L68" si="4">J5-K5</f>
        <v>0</v>
      </c>
      <c r="M5" s="10">
        <v>2</v>
      </c>
      <c r="N5" s="10">
        <v>0</v>
      </c>
      <c r="O5" s="10">
        <v>0</v>
      </c>
      <c r="P5" s="11">
        <f>SUMIF(Table3[Dist ID],'SAFE Grants by District'!A5,Table3[Approved])</f>
        <v>0</v>
      </c>
      <c r="Q5" s="11">
        <f>SUMIF(Table3[Dist ID],'SAFE Grants by District'!A5,Table3[Payment])</f>
        <v>0</v>
      </c>
      <c r="R5" s="15">
        <f t="shared" ref="R5:R68" si="5">P5-Q5</f>
        <v>0</v>
      </c>
      <c r="S5" s="10">
        <v>0</v>
      </c>
      <c r="T5" s="10">
        <v>0</v>
      </c>
      <c r="U5" s="10">
        <v>0</v>
      </c>
      <c r="V5" s="15">
        <v>0</v>
      </c>
      <c r="W5" s="10">
        <v>0</v>
      </c>
      <c r="X5" s="10">
        <v>0</v>
      </c>
      <c r="Y5" s="10">
        <v>0</v>
      </c>
      <c r="Z5" s="11">
        <f t="shared" si="0"/>
        <v>78000</v>
      </c>
      <c r="AA5" s="10">
        <f t="shared" si="1"/>
        <v>78000</v>
      </c>
      <c r="AB5" s="10">
        <f t="shared" si="2"/>
        <v>0</v>
      </c>
      <c r="AC5" s="15">
        <v>0</v>
      </c>
      <c r="AD5" s="10">
        <v>0</v>
      </c>
      <c r="AE5" s="10">
        <v>0</v>
      </c>
      <c r="AF5" s="10">
        <v>0</v>
      </c>
      <c r="AG5" s="47"/>
    </row>
    <row r="6" spans="1:33" ht="14.5" customHeight="1" x14ac:dyDescent="0.35">
      <c r="A6" s="13">
        <v>17</v>
      </c>
      <c r="B6" s="3">
        <v>39</v>
      </c>
      <c r="C6" s="4" t="s">
        <v>296</v>
      </c>
      <c r="D6" s="11">
        <f>SUMIF(Table1[Dist ID],'SAFE Grants by District'!A6,Table1[Approved])</f>
        <v>0</v>
      </c>
      <c r="E6" s="11">
        <f>SUMIF(Table1[Dist ID],'SAFE Grants by District'!A6,Table1[Payment])</f>
        <v>0</v>
      </c>
      <c r="F6" s="11">
        <f t="shared" si="3"/>
        <v>0</v>
      </c>
      <c r="G6" s="10">
        <v>0</v>
      </c>
      <c r="H6" s="10">
        <v>0</v>
      </c>
      <c r="I6" s="10">
        <v>0</v>
      </c>
      <c r="J6" s="11">
        <f>SUMIF(Round2[Dist ID],'SAFE Grants by District'!A6,Round2[Approved])</f>
        <v>108266.8</v>
      </c>
      <c r="K6" s="11">
        <f>SUMIF(Round2[Dist ID],'SAFE Grants by District'!A6,Round2[Payment])</f>
        <v>108266.8</v>
      </c>
      <c r="L6" s="11">
        <f t="shared" si="4"/>
        <v>0</v>
      </c>
      <c r="M6" s="10">
        <v>3</v>
      </c>
      <c r="N6" s="10">
        <v>0</v>
      </c>
      <c r="O6" s="10">
        <v>0</v>
      </c>
      <c r="P6" s="11">
        <f>SUMIF(Table3[Dist ID],'SAFE Grants by District'!A6,Table3[Approved])</f>
        <v>200000</v>
      </c>
      <c r="Q6" s="11">
        <f>SUMIF(Table3[Dist ID],'SAFE Grants by District'!A6,Table3[Payment])</f>
        <v>149107.95000000001</v>
      </c>
      <c r="R6" s="15">
        <f t="shared" si="5"/>
        <v>50892.049999999988</v>
      </c>
      <c r="S6" s="10">
        <v>2</v>
      </c>
      <c r="T6" s="10">
        <v>1</v>
      </c>
      <c r="U6" s="10">
        <v>1</v>
      </c>
      <c r="V6" s="15">
        <v>0</v>
      </c>
      <c r="W6" s="10">
        <v>0</v>
      </c>
      <c r="X6" s="10">
        <v>0</v>
      </c>
      <c r="Y6" s="10">
        <v>0</v>
      </c>
      <c r="Z6" s="11">
        <f t="shared" si="0"/>
        <v>308266.8</v>
      </c>
      <c r="AA6" s="10">
        <f t="shared" si="1"/>
        <v>257374.75</v>
      </c>
      <c r="AB6" s="10">
        <f t="shared" si="2"/>
        <v>50892.049999999988</v>
      </c>
      <c r="AC6" s="15">
        <v>0</v>
      </c>
      <c r="AD6" s="10">
        <v>0</v>
      </c>
      <c r="AE6" s="10">
        <v>0</v>
      </c>
      <c r="AF6" s="10">
        <v>0</v>
      </c>
      <c r="AG6" s="47"/>
    </row>
    <row r="7" spans="1:33" ht="14.5" customHeight="1" x14ac:dyDescent="0.35">
      <c r="A7" s="13">
        <v>19</v>
      </c>
      <c r="B7" s="3">
        <v>46</v>
      </c>
      <c r="C7" s="4" t="s">
        <v>555</v>
      </c>
      <c r="D7" s="11">
        <f>SUMIF(Table1[Dist ID],'SAFE Grants by District'!A7,Table1[Approved])</f>
        <v>0</v>
      </c>
      <c r="E7" s="11">
        <f>SUMIF(Table1[Dist ID],'SAFE Grants by District'!A7,Table1[Payment])</f>
        <v>0</v>
      </c>
      <c r="F7" s="11">
        <f t="shared" si="3"/>
        <v>0</v>
      </c>
      <c r="G7" s="10">
        <v>0</v>
      </c>
      <c r="H7" s="10">
        <v>0</v>
      </c>
      <c r="I7" s="10">
        <v>0</v>
      </c>
      <c r="J7" s="11">
        <f>SUMIF(Round2[Dist ID],'SAFE Grants by District'!A7,Round2[Approved])</f>
        <v>29314.07</v>
      </c>
      <c r="K7" s="11">
        <f>SUMIF(Round2[Dist ID],'SAFE Grants by District'!A7,Round2[Payment])</f>
        <v>29314.07</v>
      </c>
      <c r="L7" s="11">
        <f t="shared" si="4"/>
        <v>0</v>
      </c>
      <c r="M7" s="10">
        <v>1</v>
      </c>
      <c r="N7" s="10">
        <v>0</v>
      </c>
      <c r="O7" s="10">
        <v>0</v>
      </c>
      <c r="P7" s="11">
        <f>SUMIF(Table3[Dist ID],'SAFE Grants by District'!A7,Table3[Approved])</f>
        <v>0</v>
      </c>
      <c r="Q7" s="11">
        <f>SUMIF(Table3[Dist ID],'SAFE Grants by District'!A7,Table3[Payment])</f>
        <v>0</v>
      </c>
      <c r="R7" s="15">
        <f t="shared" si="5"/>
        <v>0</v>
      </c>
      <c r="S7" s="10">
        <v>0</v>
      </c>
      <c r="T7" s="10">
        <v>0</v>
      </c>
      <c r="U7" s="10">
        <v>0</v>
      </c>
      <c r="V7" s="15">
        <v>0</v>
      </c>
      <c r="W7" s="10">
        <v>0</v>
      </c>
      <c r="X7" s="10">
        <v>0</v>
      </c>
      <c r="Y7" s="10">
        <v>0</v>
      </c>
      <c r="Z7" s="11">
        <f t="shared" si="0"/>
        <v>29314.07</v>
      </c>
      <c r="AA7" s="10">
        <f t="shared" si="1"/>
        <v>29314.07</v>
      </c>
      <c r="AB7" s="10">
        <f t="shared" si="2"/>
        <v>0</v>
      </c>
      <c r="AC7" s="15">
        <v>0</v>
      </c>
      <c r="AD7" s="10">
        <v>0</v>
      </c>
      <c r="AE7" s="10">
        <v>0</v>
      </c>
      <c r="AF7" s="10">
        <v>0</v>
      </c>
      <c r="AG7" s="47"/>
    </row>
    <row r="8" spans="1:33" ht="14.5" customHeight="1" x14ac:dyDescent="0.35">
      <c r="A8" s="13">
        <v>23</v>
      </c>
      <c r="B8" s="3">
        <v>2</v>
      </c>
      <c r="C8" s="4" t="s">
        <v>283</v>
      </c>
      <c r="D8" s="11">
        <f>SUMIF(Table1[Dist ID],'SAFE Grants by District'!A8,Table1[Approved])</f>
        <v>0</v>
      </c>
      <c r="E8" s="11">
        <f>SUMIF(Table1[Dist ID],'SAFE Grants by District'!A8,Table1[Payment])</f>
        <v>0</v>
      </c>
      <c r="F8" s="11">
        <f t="shared" si="3"/>
        <v>0</v>
      </c>
      <c r="G8" s="10">
        <v>0</v>
      </c>
      <c r="H8" s="10">
        <v>0</v>
      </c>
      <c r="I8" s="10">
        <v>0</v>
      </c>
      <c r="J8" s="11">
        <f>SUMIF(Round2[Dist ID],'SAFE Grants by District'!A8,Round2[Approved])</f>
        <v>80681.73</v>
      </c>
      <c r="K8" s="11">
        <f>SUMIF(Round2[Dist ID],'SAFE Grants by District'!A8,Round2[Payment])</f>
        <v>80681.73</v>
      </c>
      <c r="L8" s="11">
        <f t="shared" si="4"/>
        <v>0</v>
      </c>
      <c r="M8" s="10">
        <v>1</v>
      </c>
      <c r="N8" s="10">
        <v>0</v>
      </c>
      <c r="O8" s="10">
        <v>0</v>
      </c>
      <c r="P8" s="11">
        <f>SUMIF(Table3[Dist ID],'SAFE Grants by District'!A8,Table3[Approved])</f>
        <v>100000</v>
      </c>
      <c r="Q8" s="11">
        <f>SUMIF(Table3[Dist ID],'SAFE Grants by District'!A8,Table3[Payment])</f>
        <v>94802.92</v>
      </c>
      <c r="R8" s="15">
        <f t="shared" si="5"/>
        <v>5197.0800000000017</v>
      </c>
      <c r="S8" s="10">
        <v>0</v>
      </c>
      <c r="T8" s="10">
        <v>0</v>
      </c>
      <c r="U8" s="10">
        <v>1</v>
      </c>
      <c r="V8" s="15">
        <v>0</v>
      </c>
      <c r="W8" s="10">
        <v>0</v>
      </c>
      <c r="X8" s="10">
        <v>0</v>
      </c>
      <c r="Y8" s="10">
        <v>0</v>
      </c>
      <c r="Z8" s="11">
        <f t="shared" si="0"/>
        <v>180681.72999999998</v>
      </c>
      <c r="AA8" s="10">
        <f t="shared" si="1"/>
        <v>175484.65</v>
      </c>
      <c r="AB8" s="10">
        <f t="shared" si="2"/>
        <v>5197.0800000000017</v>
      </c>
      <c r="AC8" s="15">
        <v>0</v>
      </c>
      <c r="AD8" s="10">
        <v>0</v>
      </c>
      <c r="AE8" s="10">
        <v>0</v>
      </c>
      <c r="AF8" s="10">
        <v>0</v>
      </c>
      <c r="AG8" s="47"/>
    </row>
    <row r="9" spans="1:33" ht="14.5" customHeight="1" x14ac:dyDescent="0.35">
      <c r="A9" s="13">
        <v>29</v>
      </c>
      <c r="B9" s="3">
        <v>15</v>
      </c>
      <c r="C9" s="4" t="s">
        <v>174</v>
      </c>
      <c r="D9" s="11">
        <f>SUMIF(Table1[Dist ID],'SAFE Grants by District'!A9,Table1[Approved])</f>
        <v>0</v>
      </c>
      <c r="E9" s="11">
        <f>SUMIF(Table1[Dist ID],'SAFE Grants by District'!A9,Table1[Payment])</f>
        <v>0</v>
      </c>
      <c r="F9" s="11">
        <f t="shared" si="3"/>
        <v>0</v>
      </c>
      <c r="G9" s="10">
        <v>0</v>
      </c>
      <c r="H9" s="10">
        <v>0</v>
      </c>
      <c r="I9" s="10">
        <v>0</v>
      </c>
      <c r="J9" s="11">
        <f>SUMIF(Round2[Dist ID],'SAFE Grants by District'!A9,Round2[Approved])</f>
        <v>13950</v>
      </c>
      <c r="K9" s="11">
        <f>SUMIF(Round2[Dist ID],'SAFE Grants by District'!A9,Round2[Payment])</f>
        <v>13950</v>
      </c>
      <c r="L9" s="11">
        <f t="shared" si="4"/>
        <v>0</v>
      </c>
      <c r="M9" s="10">
        <v>1</v>
      </c>
      <c r="N9" s="10">
        <v>0</v>
      </c>
      <c r="O9" s="10">
        <v>0</v>
      </c>
      <c r="P9" s="11">
        <f>SUMIF(Table3[Dist ID],'SAFE Grants by District'!A9,Table3[Approved])</f>
        <v>0</v>
      </c>
      <c r="Q9" s="11">
        <f>SUMIF(Table3[Dist ID],'SAFE Grants by District'!A9,Table3[Payment])</f>
        <v>0</v>
      </c>
      <c r="R9" s="15">
        <f t="shared" si="5"/>
        <v>0</v>
      </c>
      <c r="S9" s="10">
        <v>0</v>
      </c>
      <c r="T9" s="10">
        <v>0</v>
      </c>
      <c r="U9" s="10">
        <v>0</v>
      </c>
      <c r="V9" s="15">
        <v>0</v>
      </c>
      <c r="W9" s="10">
        <v>0</v>
      </c>
      <c r="X9" s="10">
        <v>0</v>
      </c>
      <c r="Y9" s="10">
        <v>0</v>
      </c>
      <c r="Z9" s="11">
        <f t="shared" si="0"/>
        <v>13950</v>
      </c>
      <c r="AA9" s="10">
        <f t="shared" si="1"/>
        <v>13950</v>
      </c>
      <c r="AB9" s="10">
        <f t="shared" si="2"/>
        <v>0</v>
      </c>
      <c r="AC9" s="15">
        <v>100000</v>
      </c>
      <c r="AD9" s="10">
        <v>1</v>
      </c>
      <c r="AE9" s="10">
        <v>1</v>
      </c>
      <c r="AF9" s="10">
        <v>0</v>
      </c>
      <c r="AG9" s="47"/>
    </row>
    <row r="10" spans="1:33" ht="14.5" customHeight="1" x14ac:dyDescent="0.35">
      <c r="A10" s="13">
        <v>31</v>
      </c>
      <c r="B10" s="3">
        <v>86</v>
      </c>
      <c r="C10" s="4" t="s">
        <v>569</v>
      </c>
      <c r="D10" s="11">
        <f>SUMIF(Table1[Dist ID],'SAFE Grants by District'!A10,Table1[Approved])</f>
        <v>0</v>
      </c>
      <c r="E10" s="11">
        <f>SUMIF(Table1[Dist ID],'SAFE Grants by District'!A10,Table1[Payment])</f>
        <v>0</v>
      </c>
      <c r="F10" s="11">
        <f t="shared" si="3"/>
        <v>0</v>
      </c>
      <c r="G10" s="10">
        <v>0</v>
      </c>
      <c r="H10" s="10">
        <v>0</v>
      </c>
      <c r="I10" s="10">
        <v>0</v>
      </c>
      <c r="J10" s="11">
        <f>SUMIF(Round2[Dist ID],'SAFE Grants by District'!A10,Round2[Approved])</f>
        <v>57500</v>
      </c>
      <c r="K10" s="11">
        <f>SUMIF(Round2[Dist ID],'SAFE Grants by District'!A10,Round2[Payment])</f>
        <v>57500</v>
      </c>
      <c r="L10" s="11">
        <f t="shared" si="4"/>
        <v>0</v>
      </c>
      <c r="M10" s="10">
        <v>1</v>
      </c>
      <c r="N10" s="10">
        <v>0</v>
      </c>
      <c r="O10" s="10">
        <v>0</v>
      </c>
      <c r="P10" s="11">
        <f>SUMIF(Table3[Dist ID],'SAFE Grants by District'!A10,Table3[Approved])</f>
        <v>0</v>
      </c>
      <c r="Q10" s="11">
        <f>SUMIF(Table3[Dist ID],'SAFE Grants by District'!A10,Table3[Payment])</f>
        <v>0</v>
      </c>
      <c r="R10" s="15">
        <f t="shared" si="5"/>
        <v>0</v>
      </c>
      <c r="S10" s="10">
        <v>0</v>
      </c>
      <c r="T10" s="10">
        <v>0</v>
      </c>
      <c r="U10" s="10">
        <v>0</v>
      </c>
      <c r="V10" s="15">
        <v>0</v>
      </c>
      <c r="W10" s="10">
        <v>0</v>
      </c>
      <c r="X10" s="10">
        <v>0</v>
      </c>
      <c r="Y10" s="10">
        <v>0</v>
      </c>
      <c r="Z10" s="11">
        <f t="shared" si="0"/>
        <v>57500</v>
      </c>
      <c r="AA10" s="10">
        <f t="shared" si="1"/>
        <v>57500</v>
      </c>
      <c r="AB10" s="10">
        <f t="shared" si="2"/>
        <v>0</v>
      </c>
      <c r="AC10" s="15">
        <v>0</v>
      </c>
      <c r="AD10" s="10">
        <v>0</v>
      </c>
      <c r="AE10" s="10">
        <v>0</v>
      </c>
      <c r="AF10" s="10">
        <v>0</v>
      </c>
      <c r="AG10" s="47"/>
    </row>
    <row r="11" spans="1:33" ht="14.5" customHeight="1" x14ac:dyDescent="0.35">
      <c r="A11" s="13">
        <v>33</v>
      </c>
      <c r="B11" s="3">
        <v>74</v>
      </c>
      <c r="C11" s="4" t="s">
        <v>280</v>
      </c>
      <c r="D11" s="11">
        <f>SUMIF(Table1[Dist ID],'SAFE Grants by District'!A11,Table1[Approved])</f>
        <v>0</v>
      </c>
      <c r="E11" s="11">
        <f>SUMIF(Table1[Dist ID],'SAFE Grants by District'!A11,Table1[Payment])</f>
        <v>0</v>
      </c>
      <c r="F11" s="11">
        <f t="shared" si="3"/>
        <v>0</v>
      </c>
      <c r="G11" s="10">
        <v>0</v>
      </c>
      <c r="H11" s="10">
        <v>0</v>
      </c>
      <c r="I11" s="10">
        <v>0</v>
      </c>
      <c r="J11" s="11">
        <f>SUMIF(Round2[Dist ID],'SAFE Grants by District'!A11,Round2[Approved])</f>
        <v>6117.89</v>
      </c>
      <c r="K11" s="11">
        <f>SUMIF(Round2[Dist ID],'SAFE Grants by District'!A11,Round2[Payment])</f>
        <v>6117.89</v>
      </c>
      <c r="L11" s="11">
        <f t="shared" si="4"/>
        <v>0</v>
      </c>
      <c r="M11" s="10">
        <v>3</v>
      </c>
      <c r="N11" s="10">
        <v>0</v>
      </c>
      <c r="O11" s="10">
        <v>0</v>
      </c>
      <c r="P11" s="11">
        <f>SUMIF(Table3[Dist ID],'SAFE Grants by District'!A11,Table3[Approved])</f>
        <v>122005.95000000001</v>
      </c>
      <c r="Q11" s="11">
        <f>SUMIF(Table3[Dist ID],'SAFE Grants by District'!A11,Table3[Payment])</f>
        <v>63195.630000000005</v>
      </c>
      <c r="R11" s="15">
        <f t="shared" si="5"/>
        <v>58810.320000000007</v>
      </c>
      <c r="S11" s="10">
        <v>0</v>
      </c>
      <c r="T11" s="10">
        <v>0</v>
      </c>
      <c r="U11" s="10">
        <v>3</v>
      </c>
      <c r="V11" s="15">
        <v>0</v>
      </c>
      <c r="W11" s="10">
        <v>0</v>
      </c>
      <c r="X11" s="10">
        <v>0</v>
      </c>
      <c r="Y11" s="10">
        <v>0</v>
      </c>
      <c r="Z11" s="11">
        <f t="shared" si="0"/>
        <v>128123.84000000001</v>
      </c>
      <c r="AA11" s="10">
        <f t="shared" si="1"/>
        <v>69313.52</v>
      </c>
      <c r="AB11" s="10">
        <f t="shared" si="2"/>
        <v>58810.320000000007</v>
      </c>
      <c r="AC11" s="15">
        <v>0</v>
      </c>
      <c r="AD11" s="10">
        <v>0</v>
      </c>
      <c r="AE11" s="10">
        <v>0</v>
      </c>
      <c r="AF11" s="10">
        <v>0</v>
      </c>
      <c r="AG11" s="47"/>
    </row>
    <row r="12" spans="1:33" ht="14.5" customHeight="1" x14ac:dyDescent="0.35">
      <c r="A12" s="13">
        <v>35</v>
      </c>
      <c r="B12" s="3">
        <v>9</v>
      </c>
      <c r="C12" s="4" t="s">
        <v>360</v>
      </c>
      <c r="D12" s="11">
        <f>SUMIF(Table1[Dist ID],'SAFE Grants by District'!A12,Table1[Approved])</f>
        <v>0</v>
      </c>
      <c r="E12" s="11">
        <f>SUMIF(Table1[Dist ID],'SAFE Grants by District'!A12,Table1[Payment])</f>
        <v>0</v>
      </c>
      <c r="F12" s="11">
        <f t="shared" si="3"/>
        <v>0</v>
      </c>
      <c r="G12" s="10">
        <v>0</v>
      </c>
      <c r="H12" s="10">
        <v>0</v>
      </c>
      <c r="I12" s="10">
        <v>0</v>
      </c>
      <c r="J12" s="11">
        <f>SUMIF(Round2[Dist ID],'SAFE Grants by District'!A12,Round2[Approved])</f>
        <v>0</v>
      </c>
      <c r="K12" s="11">
        <f>SUMIF(Round2[Dist ID],'SAFE Grants by District'!A12,Round2[Payment])</f>
        <v>0</v>
      </c>
      <c r="L12" s="11">
        <f t="shared" si="4"/>
        <v>0</v>
      </c>
      <c r="M12" s="10">
        <v>0</v>
      </c>
      <c r="N12" s="10">
        <v>0</v>
      </c>
      <c r="O12" s="10">
        <v>0</v>
      </c>
      <c r="P12" s="11">
        <f>SUMIF(Table3[Dist ID],'SAFE Grants by District'!A12,Table3[Approved])</f>
        <v>85000</v>
      </c>
      <c r="Q12" s="11">
        <f>SUMIF(Table3[Dist ID],'SAFE Grants by District'!A12,Table3[Payment])</f>
        <v>85000</v>
      </c>
      <c r="R12" s="15">
        <f t="shared" si="5"/>
        <v>0</v>
      </c>
      <c r="S12" s="10">
        <v>1</v>
      </c>
      <c r="T12" s="10">
        <v>0</v>
      </c>
      <c r="U12" s="10">
        <v>0</v>
      </c>
      <c r="V12" s="15">
        <v>0</v>
      </c>
      <c r="W12" s="10">
        <v>0</v>
      </c>
      <c r="X12" s="10">
        <v>0</v>
      </c>
      <c r="Y12" s="10">
        <v>0</v>
      </c>
      <c r="Z12" s="11">
        <f t="shared" si="0"/>
        <v>85000</v>
      </c>
      <c r="AA12" s="10">
        <f t="shared" si="1"/>
        <v>85000</v>
      </c>
      <c r="AB12" s="10">
        <f t="shared" si="2"/>
        <v>0</v>
      </c>
      <c r="AC12" s="15">
        <v>0</v>
      </c>
      <c r="AD12" s="10">
        <v>0</v>
      </c>
      <c r="AE12" s="10">
        <v>0</v>
      </c>
      <c r="AF12" s="10">
        <v>0</v>
      </c>
      <c r="AG12" s="47"/>
    </row>
    <row r="13" spans="1:33" ht="14.5" customHeight="1" x14ac:dyDescent="0.35">
      <c r="A13" s="13">
        <v>39</v>
      </c>
      <c r="B13" s="3">
        <v>23</v>
      </c>
      <c r="C13" s="4" t="s">
        <v>153</v>
      </c>
      <c r="D13" s="11">
        <f>SUMIF(Table1[Dist ID],'SAFE Grants by District'!A13,Table1[Approved])</f>
        <v>0</v>
      </c>
      <c r="E13" s="11">
        <f>SUMIF(Table1[Dist ID],'SAFE Grants by District'!A13,Table1[Payment])</f>
        <v>0</v>
      </c>
      <c r="F13" s="11">
        <f t="shared" si="3"/>
        <v>0</v>
      </c>
      <c r="G13" s="10">
        <v>0</v>
      </c>
      <c r="H13" s="10">
        <v>0</v>
      </c>
      <c r="I13" s="10">
        <v>0</v>
      </c>
      <c r="J13" s="11">
        <f>SUMIF(Round2[Dist ID],'SAFE Grants by District'!A13,Round2[Approved])</f>
        <v>20000</v>
      </c>
      <c r="K13" s="11">
        <f>SUMIF(Round2[Dist ID],'SAFE Grants by District'!A13,Round2[Payment])</f>
        <v>20000</v>
      </c>
      <c r="L13" s="11">
        <f t="shared" si="4"/>
        <v>0</v>
      </c>
      <c r="M13" s="10">
        <v>1</v>
      </c>
      <c r="N13" s="10">
        <v>0</v>
      </c>
      <c r="O13" s="10">
        <v>0</v>
      </c>
      <c r="P13" s="11">
        <f>SUMIF(Table3[Dist ID],'SAFE Grants by District'!A13,Table3[Approved])</f>
        <v>0</v>
      </c>
      <c r="Q13" s="11">
        <f>SUMIF(Table3[Dist ID],'SAFE Grants by District'!A13,Table3[Payment])</f>
        <v>0</v>
      </c>
      <c r="R13" s="15">
        <f t="shared" si="5"/>
        <v>0</v>
      </c>
      <c r="S13" s="10">
        <v>0</v>
      </c>
      <c r="T13" s="10">
        <v>0</v>
      </c>
      <c r="U13" s="10">
        <v>0</v>
      </c>
      <c r="V13" s="15">
        <v>0</v>
      </c>
      <c r="W13" s="10">
        <v>0</v>
      </c>
      <c r="X13" s="10">
        <v>0</v>
      </c>
      <c r="Y13" s="10">
        <v>0</v>
      </c>
      <c r="Z13" s="11">
        <f t="shared" si="0"/>
        <v>20000</v>
      </c>
      <c r="AA13" s="10">
        <f t="shared" si="1"/>
        <v>20000</v>
      </c>
      <c r="AB13" s="10">
        <f t="shared" si="2"/>
        <v>0</v>
      </c>
      <c r="AC13" s="15">
        <v>12505</v>
      </c>
      <c r="AD13" s="10">
        <v>0</v>
      </c>
      <c r="AE13" s="10">
        <v>1</v>
      </c>
      <c r="AF13" s="10">
        <v>0</v>
      </c>
      <c r="AG13" s="47"/>
    </row>
    <row r="14" spans="1:33" ht="14.5" customHeight="1" x14ac:dyDescent="0.35">
      <c r="A14" s="13">
        <v>41</v>
      </c>
      <c r="B14" s="3">
        <v>25</v>
      </c>
      <c r="C14" s="4" t="s">
        <v>68</v>
      </c>
      <c r="D14" s="11">
        <f>SUMIF(Table1[Dist ID],'SAFE Grants by District'!A14,Table1[Approved])</f>
        <v>0</v>
      </c>
      <c r="E14" s="11">
        <f>SUMIF(Table1[Dist ID],'SAFE Grants by District'!A14,Table1[Payment])</f>
        <v>0</v>
      </c>
      <c r="F14" s="11">
        <f t="shared" si="3"/>
        <v>0</v>
      </c>
      <c r="G14" s="10">
        <v>0</v>
      </c>
      <c r="H14" s="10">
        <v>0</v>
      </c>
      <c r="I14" s="10">
        <v>0</v>
      </c>
      <c r="J14" s="11">
        <f>SUMIF(Round2[Dist ID],'SAFE Grants by District'!A14,Round2[Approved])</f>
        <v>28508</v>
      </c>
      <c r="K14" s="11">
        <f>SUMIF(Round2[Dist ID],'SAFE Grants by District'!A14,Round2[Payment])</f>
        <v>28508</v>
      </c>
      <c r="L14" s="11">
        <f t="shared" si="4"/>
        <v>0</v>
      </c>
      <c r="M14" s="10">
        <v>7</v>
      </c>
      <c r="N14" s="10">
        <v>0</v>
      </c>
      <c r="O14" s="10">
        <v>0</v>
      </c>
      <c r="P14" s="11">
        <f>SUMIF(Table3[Dist ID],'SAFE Grants by District'!A14,Table3[Approved])</f>
        <v>0</v>
      </c>
      <c r="Q14" s="11">
        <f>SUMIF(Table3[Dist ID],'SAFE Grants by District'!A14,Table3[Payment])</f>
        <v>0</v>
      </c>
      <c r="R14" s="15">
        <f t="shared" si="5"/>
        <v>0</v>
      </c>
      <c r="S14" s="10">
        <v>0</v>
      </c>
      <c r="T14" s="10">
        <v>0</v>
      </c>
      <c r="U14" s="10">
        <v>0</v>
      </c>
      <c r="V14" s="15">
        <v>0</v>
      </c>
      <c r="W14" s="10">
        <v>0</v>
      </c>
      <c r="X14" s="10">
        <v>0</v>
      </c>
      <c r="Y14" s="10">
        <v>0</v>
      </c>
      <c r="Z14" s="11">
        <f t="shared" si="0"/>
        <v>28508</v>
      </c>
      <c r="AA14" s="10">
        <f t="shared" si="1"/>
        <v>28508</v>
      </c>
      <c r="AB14" s="10">
        <f t="shared" si="2"/>
        <v>0</v>
      </c>
      <c r="AC14" s="15">
        <v>246573</v>
      </c>
      <c r="AD14" s="10">
        <v>6</v>
      </c>
      <c r="AE14" s="10">
        <v>0</v>
      </c>
      <c r="AF14" s="10">
        <v>6</v>
      </c>
      <c r="AG14" s="47"/>
    </row>
    <row r="15" spans="1:33" ht="14.5" customHeight="1" x14ac:dyDescent="0.35">
      <c r="A15" s="13">
        <v>51</v>
      </c>
      <c r="B15" s="3">
        <v>3</v>
      </c>
      <c r="C15" s="4" t="s">
        <v>272</v>
      </c>
      <c r="D15" s="11">
        <f>SUMIF(Table1[Dist ID],'SAFE Grants by District'!A15,Table1[Approved])</f>
        <v>0</v>
      </c>
      <c r="E15" s="11">
        <f>SUMIF(Table1[Dist ID],'SAFE Grants by District'!A15,Table1[Payment])</f>
        <v>0</v>
      </c>
      <c r="F15" s="11">
        <f t="shared" si="3"/>
        <v>0</v>
      </c>
      <c r="G15" s="10">
        <v>0</v>
      </c>
      <c r="H15" s="10">
        <v>0</v>
      </c>
      <c r="I15" s="10">
        <v>0</v>
      </c>
      <c r="J15" s="11">
        <f>SUMIF(Round2[Dist ID],'SAFE Grants by District'!A15,Round2[Approved])</f>
        <v>24100</v>
      </c>
      <c r="K15" s="11">
        <f>SUMIF(Round2[Dist ID],'SAFE Grants by District'!A15,Round2[Payment])</f>
        <v>24100</v>
      </c>
      <c r="L15" s="11">
        <f t="shared" si="4"/>
        <v>0</v>
      </c>
      <c r="M15" s="10">
        <v>2</v>
      </c>
      <c r="N15" s="10">
        <v>0</v>
      </c>
      <c r="O15" s="10">
        <v>0</v>
      </c>
      <c r="P15" s="11">
        <f>SUMIF(Table3[Dist ID],'SAFE Grants by District'!A15,Table3[Approved])</f>
        <v>35929.75</v>
      </c>
      <c r="Q15" s="11">
        <f>SUMIF(Table3[Dist ID],'SAFE Grants by District'!A15,Table3[Payment])</f>
        <v>35929.75</v>
      </c>
      <c r="R15" s="15">
        <f t="shared" si="5"/>
        <v>0</v>
      </c>
      <c r="S15" s="10">
        <v>1</v>
      </c>
      <c r="T15" s="10">
        <v>0</v>
      </c>
      <c r="U15" s="10">
        <v>1</v>
      </c>
      <c r="V15" s="15">
        <v>0</v>
      </c>
      <c r="W15" s="10">
        <v>0</v>
      </c>
      <c r="X15" s="10">
        <v>0</v>
      </c>
      <c r="Y15" s="10">
        <v>0</v>
      </c>
      <c r="Z15" s="11">
        <f t="shared" si="0"/>
        <v>60029.75</v>
      </c>
      <c r="AA15" s="10">
        <f t="shared" si="1"/>
        <v>60029.75</v>
      </c>
      <c r="AB15" s="10">
        <f t="shared" si="2"/>
        <v>0</v>
      </c>
      <c r="AC15" s="15">
        <v>0</v>
      </c>
      <c r="AD15" s="10">
        <v>0</v>
      </c>
      <c r="AE15" s="10">
        <v>0</v>
      </c>
      <c r="AF15" s="10">
        <v>0</v>
      </c>
      <c r="AG15" s="47"/>
    </row>
    <row r="16" spans="1:33" ht="14.5" customHeight="1" x14ac:dyDescent="0.35">
      <c r="A16" s="13">
        <v>53</v>
      </c>
      <c r="B16" s="3">
        <v>35</v>
      </c>
      <c r="C16" s="4" t="s">
        <v>298</v>
      </c>
      <c r="D16" s="11">
        <f>SUMIF(Table1[Dist ID],'SAFE Grants by District'!A16,Table1[Approved])</f>
        <v>0</v>
      </c>
      <c r="E16" s="11">
        <f>SUMIF(Table1[Dist ID],'SAFE Grants by District'!A16,Table1[Payment])</f>
        <v>0</v>
      </c>
      <c r="F16" s="11">
        <f t="shared" si="3"/>
        <v>0</v>
      </c>
      <c r="G16" s="10">
        <v>0</v>
      </c>
      <c r="H16" s="10">
        <v>0</v>
      </c>
      <c r="I16" s="10">
        <v>0</v>
      </c>
      <c r="J16" s="11">
        <f>SUMIF(Round2[Dist ID],'SAFE Grants by District'!A16,Round2[Approved])</f>
        <v>21940</v>
      </c>
      <c r="K16" s="11">
        <f>SUMIF(Round2[Dist ID],'SAFE Grants by District'!A16,Round2[Payment])</f>
        <v>21940</v>
      </c>
      <c r="L16" s="11">
        <f t="shared" si="4"/>
        <v>0</v>
      </c>
      <c r="M16" s="10">
        <v>1</v>
      </c>
      <c r="N16" s="10">
        <v>0</v>
      </c>
      <c r="O16" s="10">
        <v>0</v>
      </c>
      <c r="P16" s="11">
        <f>SUMIF(Table3[Dist ID],'SAFE Grants by District'!A16,Table3[Approved])</f>
        <v>100000</v>
      </c>
      <c r="Q16" s="11">
        <f>SUMIF(Table3[Dist ID],'SAFE Grants by District'!A16,Table3[Payment])</f>
        <v>91782.33</v>
      </c>
      <c r="R16" s="15">
        <f t="shared" si="5"/>
        <v>8217.6699999999983</v>
      </c>
      <c r="S16" s="10">
        <v>1</v>
      </c>
      <c r="T16" s="10">
        <v>0</v>
      </c>
      <c r="U16" s="10">
        <v>0</v>
      </c>
      <c r="V16" s="15">
        <v>0</v>
      </c>
      <c r="W16" s="10">
        <v>0</v>
      </c>
      <c r="X16" s="10">
        <v>0</v>
      </c>
      <c r="Y16" s="10">
        <v>0</v>
      </c>
      <c r="Z16" s="11">
        <f t="shared" si="0"/>
        <v>121940</v>
      </c>
      <c r="AA16" s="10">
        <f t="shared" si="1"/>
        <v>113722.33</v>
      </c>
      <c r="AB16" s="10">
        <f t="shared" si="2"/>
        <v>8217.6699999999983</v>
      </c>
      <c r="AC16" s="15">
        <v>0</v>
      </c>
      <c r="AD16" s="10">
        <v>0</v>
      </c>
      <c r="AE16" s="10">
        <v>0</v>
      </c>
      <c r="AF16" s="10">
        <v>0</v>
      </c>
      <c r="AG16" s="47"/>
    </row>
    <row r="17" spans="1:33" ht="14.5" customHeight="1" x14ac:dyDescent="0.35">
      <c r="A17" s="13">
        <v>57</v>
      </c>
      <c r="B17" s="3">
        <v>67</v>
      </c>
      <c r="C17" s="4" t="s">
        <v>82</v>
      </c>
      <c r="D17" s="11">
        <f>SUMIF(Table1[Dist ID],'SAFE Grants by District'!A17,Table1[Approved])</f>
        <v>0</v>
      </c>
      <c r="E17" s="11">
        <f>SUMIF(Table1[Dist ID],'SAFE Grants by District'!A17,Table1[Payment])</f>
        <v>0</v>
      </c>
      <c r="F17" s="11">
        <f t="shared" si="3"/>
        <v>0</v>
      </c>
      <c r="G17" s="10">
        <v>0</v>
      </c>
      <c r="H17" s="10">
        <v>0</v>
      </c>
      <c r="I17" s="10">
        <v>0</v>
      </c>
      <c r="J17" s="11">
        <f>SUMIF(Round2[Dist ID],'SAFE Grants by District'!A17,Round2[Approved])</f>
        <v>27312</v>
      </c>
      <c r="K17" s="11">
        <f>SUMIF(Round2[Dist ID],'SAFE Grants by District'!A17,Round2[Payment])</f>
        <v>27312</v>
      </c>
      <c r="L17" s="11">
        <f t="shared" si="4"/>
        <v>0</v>
      </c>
      <c r="M17" s="10">
        <v>1</v>
      </c>
      <c r="N17" s="10">
        <v>0</v>
      </c>
      <c r="O17" s="10">
        <v>0</v>
      </c>
      <c r="P17" s="11">
        <f>SUMIF(Table3[Dist ID],'SAFE Grants by District'!A17,Table3[Approved])</f>
        <v>136044</v>
      </c>
      <c r="Q17" s="11">
        <f>SUMIF(Table3[Dist ID],'SAFE Grants by District'!A17,Table3[Payment])</f>
        <v>129791.58</v>
      </c>
      <c r="R17" s="15">
        <f t="shared" si="5"/>
        <v>6252.4199999999983</v>
      </c>
      <c r="S17" s="10">
        <v>0</v>
      </c>
      <c r="T17" s="10">
        <v>0</v>
      </c>
      <c r="U17" s="10">
        <v>2</v>
      </c>
      <c r="V17" s="15">
        <v>0</v>
      </c>
      <c r="W17" s="10">
        <v>0</v>
      </c>
      <c r="X17" s="10">
        <v>0</v>
      </c>
      <c r="Y17" s="10">
        <v>0</v>
      </c>
      <c r="Z17" s="11">
        <f t="shared" si="0"/>
        <v>163356</v>
      </c>
      <c r="AA17" s="10">
        <f t="shared" si="1"/>
        <v>157103.58000000002</v>
      </c>
      <c r="AB17" s="10">
        <f t="shared" si="2"/>
        <v>6252.4199999999983</v>
      </c>
      <c r="AC17" s="15">
        <v>100000</v>
      </c>
      <c r="AD17" s="10">
        <v>0</v>
      </c>
      <c r="AE17" s="10">
        <v>0</v>
      </c>
      <c r="AF17" s="10">
        <v>1</v>
      </c>
      <c r="AG17" s="47"/>
    </row>
    <row r="18" spans="1:33" ht="14.5" customHeight="1" x14ac:dyDescent="0.35">
      <c r="A18" s="13">
        <v>63</v>
      </c>
      <c r="B18" s="3">
        <v>16</v>
      </c>
      <c r="C18" s="4" t="s">
        <v>186</v>
      </c>
      <c r="D18" s="11">
        <f>SUMIF(Table1[Dist ID],'SAFE Grants by District'!A18,Table1[Approved])</f>
        <v>0</v>
      </c>
      <c r="E18" s="11">
        <f>SUMIF(Table1[Dist ID],'SAFE Grants by District'!A18,Table1[Payment])</f>
        <v>0</v>
      </c>
      <c r="F18" s="11">
        <f t="shared" si="3"/>
        <v>0</v>
      </c>
      <c r="G18" s="10">
        <v>0</v>
      </c>
      <c r="H18" s="10">
        <v>0</v>
      </c>
      <c r="I18" s="10">
        <v>0</v>
      </c>
      <c r="J18" s="11">
        <f>SUMIF(Round2[Dist ID],'SAFE Grants by District'!A18,Round2[Approved])</f>
        <v>20000</v>
      </c>
      <c r="K18" s="11">
        <f>SUMIF(Round2[Dist ID],'SAFE Grants by District'!A18,Round2[Payment])</f>
        <v>20000</v>
      </c>
      <c r="L18" s="11">
        <f t="shared" si="4"/>
        <v>0</v>
      </c>
      <c r="M18" s="10">
        <v>1</v>
      </c>
      <c r="N18" s="10">
        <v>0</v>
      </c>
      <c r="O18" s="10">
        <v>0</v>
      </c>
      <c r="P18" s="11">
        <f>SUMIF(Table3[Dist ID],'SAFE Grants by District'!A18,Table3[Approved])</f>
        <v>0</v>
      </c>
      <c r="Q18" s="11">
        <f>SUMIF(Table3[Dist ID],'SAFE Grants by District'!A18,Table3[Payment])</f>
        <v>0</v>
      </c>
      <c r="R18" s="15">
        <f t="shared" si="5"/>
        <v>0</v>
      </c>
      <c r="S18" s="10">
        <v>0</v>
      </c>
      <c r="T18" s="10">
        <v>0</v>
      </c>
      <c r="U18" s="10">
        <v>0</v>
      </c>
      <c r="V18" s="15">
        <v>0</v>
      </c>
      <c r="W18" s="10">
        <v>0</v>
      </c>
      <c r="X18" s="10">
        <v>0</v>
      </c>
      <c r="Y18" s="10">
        <v>0</v>
      </c>
      <c r="Z18" s="11">
        <f t="shared" si="0"/>
        <v>20000</v>
      </c>
      <c r="AA18" s="10">
        <f t="shared" si="1"/>
        <v>20000</v>
      </c>
      <c r="AB18" s="10">
        <f t="shared" si="2"/>
        <v>0</v>
      </c>
      <c r="AC18" s="15">
        <v>62000</v>
      </c>
      <c r="AD18" s="10">
        <v>0</v>
      </c>
      <c r="AE18" s="10">
        <v>0</v>
      </c>
      <c r="AF18" s="10">
        <v>1</v>
      </c>
      <c r="AG18" s="47"/>
    </row>
    <row r="19" spans="1:33" ht="14.5" customHeight="1" x14ac:dyDescent="0.35">
      <c r="A19" s="13">
        <v>71</v>
      </c>
      <c r="B19" s="3">
        <v>41</v>
      </c>
      <c r="C19" s="4" t="s">
        <v>399</v>
      </c>
      <c r="D19" s="11">
        <f>SUMIF(Table1[Dist ID],'SAFE Grants by District'!A19,Table1[Approved])</f>
        <v>0</v>
      </c>
      <c r="E19" s="11">
        <f>SUMIF(Table1[Dist ID],'SAFE Grants by District'!A19,Table1[Payment])</f>
        <v>0</v>
      </c>
      <c r="F19" s="11">
        <f t="shared" si="3"/>
        <v>0</v>
      </c>
      <c r="G19" s="10">
        <v>0</v>
      </c>
      <c r="H19" s="10">
        <v>0</v>
      </c>
      <c r="I19" s="10">
        <v>0</v>
      </c>
      <c r="J19" s="11">
        <f>SUMIF(Round2[Dist ID],'SAFE Grants by District'!A19,Round2[Approved])</f>
        <v>0</v>
      </c>
      <c r="K19" s="11">
        <f>SUMIF(Round2[Dist ID],'SAFE Grants by District'!A19,Round2[Payment])</f>
        <v>0</v>
      </c>
      <c r="L19" s="11">
        <f t="shared" si="4"/>
        <v>0</v>
      </c>
      <c r="M19" s="10">
        <v>0</v>
      </c>
      <c r="N19" s="10">
        <v>0</v>
      </c>
      <c r="O19" s="10">
        <v>0</v>
      </c>
      <c r="P19" s="11">
        <f>SUMIF(Table3[Dist ID],'SAFE Grants by District'!A19,Table3[Approved])</f>
        <v>200000</v>
      </c>
      <c r="Q19" s="11">
        <f>SUMIF(Table3[Dist ID],'SAFE Grants by District'!A19,Table3[Payment])</f>
        <v>194229</v>
      </c>
      <c r="R19" s="15">
        <f t="shared" si="5"/>
        <v>5771</v>
      </c>
      <c r="S19" s="10">
        <v>2</v>
      </c>
      <c r="T19" s="10">
        <v>0</v>
      </c>
      <c r="U19" s="10">
        <v>0</v>
      </c>
      <c r="V19" s="15">
        <v>0</v>
      </c>
      <c r="W19" s="10">
        <v>0</v>
      </c>
      <c r="X19" s="10">
        <v>0</v>
      </c>
      <c r="Y19" s="10">
        <v>0</v>
      </c>
      <c r="Z19" s="11">
        <f t="shared" si="0"/>
        <v>200000</v>
      </c>
      <c r="AA19" s="10">
        <f t="shared" si="1"/>
        <v>194229</v>
      </c>
      <c r="AB19" s="10">
        <f t="shared" si="2"/>
        <v>5771</v>
      </c>
      <c r="AC19" s="15">
        <v>0</v>
      </c>
      <c r="AD19" s="10">
        <v>0</v>
      </c>
      <c r="AE19" s="10">
        <v>0</v>
      </c>
      <c r="AF19" s="10">
        <v>0</v>
      </c>
      <c r="AG19" s="47"/>
    </row>
    <row r="20" spans="1:33" ht="14.5" customHeight="1" x14ac:dyDescent="0.35">
      <c r="A20" s="13">
        <v>75</v>
      </c>
      <c r="B20" s="3">
        <v>48</v>
      </c>
      <c r="C20" s="4" t="s">
        <v>106</v>
      </c>
      <c r="D20" s="11">
        <f>SUMIF(Table1[Dist ID],'SAFE Grants by District'!A20,Table1[Approved])</f>
        <v>69775.520000000004</v>
      </c>
      <c r="E20" s="11">
        <f>SUMIF(Table1[Dist ID],'SAFE Grants by District'!A20,Table1[Payment])</f>
        <v>69775.520000000004</v>
      </c>
      <c r="F20" s="11">
        <f t="shared" si="3"/>
        <v>0</v>
      </c>
      <c r="G20" s="10">
        <v>0</v>
      </c>
      <c r="H20" s="10">
        <v>2</v>
      </c>
      <c r="I20" s="10">
        <v>1</v>
      </c>
      <c r="J20" s="11">
        <f>SUMIF(Round2[Dist ID],'SAFE Grants by District'!A20,Round2[Approved])</f>
        <v>3252.41</v>
      </c>
      <c r="K20" s="11">
        <f>SUMIF(Round2[Dist ID],'SAFE Grants by District'!A20,Round2[Payment])</f>
        <v>3252.41</v>
      </c>
      <c r="L20" s="11">
        <f t="shared" si="4"/>
        <v>0</v>
      </c>
      <c r="M20" s="10">
        <v>1</v>
      </c>
      <c r="N20" s="10">
        <v>0</v>
      </c>
      <c r="O20" s="10">
        <v>0</v>
      </c>
      <c r="P20" s="11">
        <f>SUMIF(Table3[Dist ID],'SAFE Grants by District'!A20,Table3[Approved])</f>
        <v>0</v>
      </c>
      <c r="Q20" s="11">
        <f>SUMIF(Table3[Dist ID],'SAFE Grants by District'!A20,Table3[Payment])</f>
        <v>0</v>
      </c>
      <c r="R20" s="15">
        <f t="shared" si="5"/>
        <v>0</v>
      </c>
      <c r="S20" s="10">
        <v>0</v>
      </c>
      <c r="T20" s="10">
        <v>0</v>
      </c>
      <c r="U20" s="10">
        <v>0</v>
      </c>
      <c r="V20" s="15">
        <v>0</v>
      </c>
      <c r="W20" s="10">
        <v>0</v>
      </c>
      <c r="X20" s="10">
        <v>0</v>
      </c>
      <c r="Y20" s="10">
        <v>0</v>
      </c>
      <c r="Z20" s="11">
        <f t="shared" si="0"/>
        <v>73027.930000000008</v>
      </c>
      <c r="AA20" s="10">
        <f t="shared" si="1"/>
        <v>73027.930000000008</v>
      </c>
      <c r="AB20" s="10">
        <f t="shared" si="2"/>
        <v>0</v>
      </c>
      <c r="AC20" s="15">
        <v>71466.19</v>
      </c>
      <c r="AD20" s="10">
        <v>0</v>
      </c>
      <c r="AE20" s="10">
        <v>1</v>
      </c>
      <c r="AF20" s="10">
        <v>0</v>
      </c>
      <c r="AG20" s="47"/>
    </row>
    <row r="21" spans="1:33" ht="14.5" customHeight="1" x14ac:dyDescent="0.35">
      <c r="A21" s="13">
        <v>79</v>
      </c>
      <c r="B21" s="3">
        <v>15</v>
      </c>
      <c r="C21" s="4" t="s">
        <v>137</v>
      </c>
      <c r="D21" s="11">
        <f>SUMIF(Table1[Dist ID],'SAFE Grants by District'!A21,Table1[Approved])</f>
        <v>0</v>
      </c>
      <c r="E21" s="11">
        <f>SUMIF(Table1[Dist ID],'SAFE Grants by District'!A21,Table1[Payment])</f>
        <v>0</v>
      </c>
      <c r="F21" s="11">
        <f t="shared" si="3"/>
        <v>0</v>
      </c>
      <c r="G21" s="10">
        <v>0</v>
      </c>
      <c r="H21" s="10">
        <v>0</v>
      </c>
      <c r="I21" s="10">
        <v>0</v>
      </c>
      <c r="J21" s="11">
        <f>SUMIF(Round2[Dist ID],'SAFE Grants by District'!A21,Round2[Approved])</f>
        <v>43823</v>
      </c>
      <c r="K21" s="11">
        <f>SUMIF(Round2[Dist ID],'SAFE Grants by District'!A21,Round2[Payment])</f>
        <v>43823</v>
      </c>
      <c r="L21" s="11">
        <f t="shared" si="4"/>
        <v>0</v>
      </c>
      <c r="M21" s="10">
        <v>3</v>
      </c>
      <c r="N21" s="10">
        <v>0</v>
      </c>
      <c r="O21" s="10">
        <v>0</v>
      </c>
      <c r="P21" s="11">
        <f>SUMIF(Table3[Dist ID],'SAFE Grants by District'!A21,Table3[Approved])</f>
        <v>0</v>
      </c>
      <c r="Q21" s="11">
        <f>SUMIF(Table3[Dist ID],'SAFE Grants by District'!A21,Table3[Payment])</f>
        <v>0</v>
      </c>
      <c r="R21" s="15">
        <f t="shared" si="5"/>
        <v>0</v>
      </c>
      <c r="S21" s="10">
        <v>0</v>
      </c>
      <c r="T21" s="10">
        <v>0</v>
      </c>
      <c r="U21" s="10">
        <v>0</v>
      </c>
      <c r="V21" s="15">
        <v>0</v>
      </c>
      <c r="W21" s="10">
        <v>0</v>
      </c>
      <c r="X21" s="10">
        <v>0</v>
      </c>
      <c r="Y21" s="10">
        <v>0</v>
      </c>
      <c r="Z21" s="11">
        <f t="shared" si="0"/>
        <v>43823</v>
      </c>
      <c r="AA21" s="10">
        <f t="shared" si="1"/>
        <v>43823</v>
      </c>
      <c r="AB21" s="10">
        <f t="shared" si="2"/>
        <v>0</v>
      </c>
      <c r="AC21" s="15">
        <v>100000</v>
      </c>
      <c r="AD21" s="10">
        <v>0</v>
      </c>
      <c r="AE21" s="10">
        <v>1</v>
      </c>
      <c r="AF21" s="10">
        <v>2</v>
      </c>
      <c r="AG21" s="47"/>
    </row>
    <row r="22" spans="1:33" ht="14.5" customHeight="1" x14ac:dyDescent="0.35">
      <c r="A22" s="13">
        <v>93</v>
      </c>
      <c r="B22" s="3">
        <v>82</v>
      </c>
      <c r="C22" s="4" t="s">
        <v>208</v>
      </c>
      <c r="D22" s="11">
        <f>SUMIF(Table1[Dist ID],'SAFE Grants by District'!A22,Table1[Approved])</f>
        <v>0</v>
      </c>
      <c r="E22" s="11">
        <f>SUMIF(Table1[Dist ID],'SAFE Grants by District'!A22,Table1[Payment])</f>
        <v>0</v>
      </c>
      <c r="F22" s="11">
        <f t="shared" si="3"/>
        <v>0</v>
      </c>
      <c r="G22" s="10">
        <v>0</v>
      </c>
      <c r="H22" s="10">
        <v>0</v>
      </c>
      <c r="I22" s="10">
        <v>0</v>
      </c>
      <c r="J22" s="11">
        <f>SUMIF(Round2[Dist ID],'SAFE Grants by District'!A22,Round2[Approved])</f>
        <v>100000</v>
      </c>
      <c r="K22" s="11">
        <f>SUMIF(Round2[Dist ID],'SAFE Grants by District'!A22,Round2[Payment])</f>
        <v>100000</v>
      </c>
      <c r="L22" s="11">
        <f t="shared" si="4"/>
        <v>0</v>
      </c>
      <c r="M22" s="10">
        <v>1</v>
      </c>
      <c r="N22" s="10">
        <v>0</v>
      </c>
      <c r="O22" s="10">
        <v>0</v>
      </c>
      <c r="P22" s="11">
        <f>SUMIF(Table3[Dist ID],'SAFE Grants by District'!A22,Table3[Approved])</f>
        <v>0</v>
      </c>
      <c r="Q22" s="11">
        <f>SUMIF(Table3[Dist ID],'SAFE Grants by District'!A22,Table3[Payment])</f>
        <v>0</v>
      </c>
      <c r="R22" s="15">
        <f t="shared" si="5"/>
        <v>0</v>
      </c>
      <c r="S22" s="10">
        <v>0</v>
      </c>
      <c r="T22" s="10">
        <v>0</v>
      </c>
      <c r="U22" s="10">
        <v>0</v>
      </c>
      <c r="V22" s="15">
        <v>0</v>
      </c>
      <c r="W22" s="10">
        <v>0</v>
      </c>
      <c r="X22" s="10">
        <v>0</v>
      </c>
      <c r="Y22" s="10">
        <v>0</v>
      </c>
      <c r="Z22" s="11">
        <f t="shared" si="0"/>
        <v>100000</v>
      </c>
      <c r="AA22" s="10">
        <f t="shared" si="1"/>
        <v>100000</v>
      </c>
      <c r="AB22" s="10">
        <f t="shared" si="2"/>
        <v>0</v>
      </c>
      <c r="AC22" s="15">
        <v>75000</v>
      </c>
      <c r="AD22" s="10">
        <v>0</v>
      </c>
      <c r="AE22" s="10">
        <v>1</v>
      </c>
      <c r="AF22" s="10">
        <v>0</v>
      </c>
      <c r="AG22" s="47"/>
    </row>
    <row r="23" spans="1:33" ht="14.5" customHeight="1" x14ac:dyDescent="0.35">
      <c r="A23" s="13">
        <v>95</v>
      </c>
      <c r="B23" s="3">
        <v>29</v>
      </c>
      <c r="C23" s="4" t="s">
        <v>576</v>
      </c>
      <c r="D23" s="11">
        <f>SUMIF(Table1[Dist ID],'SAFE Grants by District'!A23,Table1[Approved])</f>
        <v>0</v>
      </c>
      <c r="E23" s="11">
        <f>SUMIF(Table1[Dist ID],'SAFE Grants by District'!A23,Table1[Payment])</f>
        <v>0</v>
      </c>
      <c r="F23" s="11">
        <f t="shared" si="3"/>
        <v>0</v>
      </c>
      <c r="G23" s="10">
        <v>0</v>
      </c>
      <c r="H23" s="10">
        <v>0</v>
      </c>
      <c r="I23" s="10">
        <v>0</v>
      </c>
      <c r="J23" s="11">
        <f>SUMIF(Round2[Dist ID],'SAFE Grants by District'!A23,Round2[Approved])</f>
        <v>0</v>
      </c>
      <c r="K23" s="11">
        <f>SUMIF(Round2[Dist ID],'SAFE Grants by District'!A23,Round2[Payment])</f>
        <v>0</v>
      </c>
      <c r="L23" s="11">
        <f t="shared" si="4"/>
        <v>0</v>
      </c>
      <c r="M23" s="10">
        <v>0</v>
      </c>
      <c r="N23" s="10">
        <v>0</v>
      </c>
      <c r="O23" s="10">
        <v>0</v>
      </c>
      <c r="P23" s="11">
        <f>SUMIF(Table3[Dist ID],'SAFE Grants by District'!A23,Table3[Approved])</f>
        <v>0</v>
      </c>
      <c r="Q23" s="11">
        <f>SUMIF(Table3[Dist ID],'SAFE Grants by District'!A23,Table3[Payment])</f>
        <v>0</v>
      </c>
      <c r="R23" s="15">
        <f t="shared" si="5"/>
        <v>0</v>
      </c>
      <c r="S23" s="10">
        <v>0</v>
      </c>
      <c r="T23" s="10">
        <v>0</v>
      </c>
      <c r="U23" s="10">
        <v>0</v>
      </c>
      <c r="V23" s="15">
        <v>0</v>
      </c>
      <c r="W23" s="10">
        <v>0</v>
      </c>
      <c r="X23" s="10">
        <v>0</v>
      </c>
      <c r="Y23" s="10">
        <v>0</v>
      </c>
      <c r="Z23" s="11">
        <f t="shared" si="0"/>
        <v>0</v>
      </c>
      <c r="AA23" s="10">
        <f t="shared" si="1"/>
        <v>0</v>
      </c>
      <c r="AB23" s="10">
        <f t="shared" si="2"/>
        <v>0</v>
      </c>
      <c r="AC23" s="15">
        <v>0</v>
      </c>
      <c r="AD23" s="10">
        <v>0</v>
      </c>
      <c r="AE23" s="10">
        <v>0</v>
      </c>
      <c r="AF23" s="10">
        <v>0</v>
      </c>
      <c r="AG23" s="47"/>
    </row>
    <row r="24" spans="1:33" ht="14.5" customHeight="1" x14ac:dyDescent="0.35">
      <c r="A24" s="13">
        <v>99</v>
      </c>
      <c r="B24" s="3">
        <v>53</v>
      </c>
      <c r="C24" s="4" t="s">
        <v>392</v>
      </c>
      <c r="D24" s="11">
        <f>SUMIF(Table1[Dist ID],'SAFE Grants by District'!A24,Table1[Approved])</f>
        <v>0</v>
      </c>
      <c r="E24" s="11">
        <f>SUMIF(Table1[Dist ID],'SAFE Grants by District'!A24,Table1[Payment])</f>
        <v>0</v>
      </c>
      <c r="F24" s="11">
        <f t="shared" si="3"/>
        <v>0</v>
      </c>
      <c r="G24" s="10">
        <v>0</v>
      </c>
      <c r="H24" s="10">
        <v>0</v>
      </c>
      <c r="I24" s="10">
        <v>0</v>
      </c>
      <c r="J24" s="11">
        <f>SUMIF(Round2[Dist ID],'SAFE Grants by District'!A24,Round2[Approved])</f>
        <v>0</v>
      </c>
      <c r="K24" s="11">
        <f>SUMIF(Round2[Dist ID],'SAFE Grants by District'!A24,Round2[Payment])</f>
        <v>0</v>
      </c>
      <c r="L24" s="11">
        <f t="shared" si="4"/>
        <v>0</v>
      </c>
      <c r="M24" s="10">
        <v>0</v>
      </c>
      <c r="N24" s="10">
        <v>0</v>
      </c>
      <c r="O24" s="10">
        <v>0</v>
      </c>
      <c r="P24" s="11">
        <f>SUMIF(Table3[Dist ID],'SAFE Grants by District'!A24,Table3[Approved])</f>
        <v>100000</v>
      </c>
      <c r="Q24" s="11">
        <f>SUMIF(Table3[Dist ID],'SAFE Grants by District'!A24,Table3[Payment])</f>
        <v>100000</v>
      </c>
      <c r="R24" s="15">
        <f t="shared" si="5"/>
        <v>0</v>
      </c>
      <c r="S24" s="10">
        <v>1</v>
      </c>
      <c r="T24" s="10">
        <v>0</v>
      </c>
      <c r="U24" s="10">
        <v>1</v>
      </c>
      <c r="V24" s="15">
        <v>0</v>
      </c>
      <c r="W24" s="10">
        <v>0</v>
      </c>
      <c r="X24" s="10">
        <v>0</v>
      </c>
      <c r="Y24" s="10">
        <v>0</v>
      </c>
      <c r="Z24" s="11">
        <f t="shared" si="0"/>
        <v>100000</v>
      </c>
      <c r="AA24" s="10">
        <f t="shared" si="1"/>
        <v>100000</v>
      </c>
      <c r="AB24" s="10">
        <f t="shared" si="2"/>
        <v>0</v>
      </c>
      <c r="AC24" s="15">
        <v>0</v>
      </c>
      <c r="AD24" s="10">
        <v>0</v>
      </c>
      <c r="AE24" s="10">
        <v>0</v>
      </c>
      <c r="AF24" s="10">
        <v>0</v>
      </c>
      <c r="AG24" s="47"/>
    </row>
    <row r="25" spans="1:33" ht="14.5" customHeight="1" x14ac:dyDescent="0.35">
      <c r="A25" s="13">
        <v>101</v>
      </c>
      <c r="B25" s="3">
        <v>6</v>
      </c>
      <c r="C25" s="4" t="s">
        <v>327</v>
      </c>
      <c r="D25" s="11">
        <f>SUMIF(Table1[Dist ID],'SAFE Grants by District'!A25,Table1[Approved])</f>
        <v>0</v>
      </c>
      <c r="E25" s="11">
        <f>SUMIF(Table1[Dist ID],'SAFE Grants by District'!A25,Table1[Payment])</f>
        <v>0</v>
      </c>
      <c r="F25" s="11">
        <f t="shared" si="3"/>
        <v>0</v>
      </c>
      <c r="G25" s="10">
        <v>0</v>
      </c>
      <c r="H25" s="10">
        <v>0</v>
      </c>
      <c r="I25" s="10">
        <v>0</v>
      </c>
      <c r="J25" s="11">
        <f>SUMIF(Round2[Dist ID],'SAFE Grants by District'!A25,Round2[Approved])</f>
        <v>0</v>
      </c>
      <c r="K25" s="11">
        <f>SUMIF(Round2[Dist ID],'SAFE Grants by District'!A25,Round2[Payment])</f>
        <v>0</v>
      </c>
      <c r="L25" s="11">
        <f t="shared" si="4"/>
        <v>0</v>
      </c>
      <c r="M25" s="10">
        <v>0</v>
      </c>
      <c r="N25" s="10">
        <v>0</v>
      </c>
      <c r="O25" s="10">
        <v>0</v>
      </c>
      <c r="P25" s="11">
        <f>SUMIF(Table3[Dist ID],'SAFE Grants by District'!A25,Table3[Approved])</f>
        <v>454286.27999999997</v>
      </c>
      <c r="Q25" s="11">
        <f>SUMIF(Table3[Dist ID],'SAFE Grants by District'!A25,Table3[Payment])</f>
        <v>168096</v>
      </c>
      <c r="R25" s="15">
        <f t="shared" si="5"/>
        <v>286190.27999999997</v>
      </c>
      <c r="S25" s="10">
        <v>19</v>
      </c>
      <c r="T25" s="10">
        <v>4</v>
      </c>
      <c r="U25" s="10">
        <v>7</v>
      </c>
      <c r="V25" s="15">
        <v>0</v>
      </c>
      <c r="W25" s="10">
        <v>0</v>
      </c>
      <c r="X25" s="10">
        <v>0</v>
      </c>
      <c r="Y25" s="10">
        <v>0</v>
      </c>
      <c r="Z25" s="11">
        <f t="shared" si="0"/>
        <v>454286.27999999997</v>
      </c>
      <c r="AA25" s="10">
        <f t="shared" si="1"/>
        <v>168096</v>
      </c>
      <c r="AB25" s="10">
        <f t="shared" si="2"/>
        <v>286190.27999999997</v>
      </c>
      <c r="AC25" s="15">
        <v>0</v>
      </c>
      <c r="AD25" s="10">
        <v>0</v>
      </c>
      <c r="AE25" s="10">
        <v>0</v>
      </c>
      <c r="AF25" s="10">
        <v>0</v>
      </c>
      <c r="AG25" s="47"/>
    </row>
    <row r="26" spans="1:33" ht="14.5" customHeight="1" x14ac:dyDescent="0.35">
      <c r="A26" s="13">
        <v>998</v>
      </c>
      <c r="B26" s="3">
        <v>201</v>
      </c>
      <c r="C26" s="4" t="s">
        <v>288</v>
      </c>
      <c r="D26" s="11">
        <f>SUMIF(Table1[Dist ID],'SAFE Grants by District'!A26,Table1[Approved])</f>
        <v>0</v>
      </c>
      <c r="E26" s="11">
        <f>SUMIF(Table1[Dist ID],'SAFE Grants by District'!A26,Table1[Payment])</f>
        <v>0</v>
      </c>
      <c r="F26" s="11">
        <f t="shared" si="3"/>
        <v>0</v>
      </c>
      <c r="G26" s="10">
        <v>0</v>
      </c>
      <c r="H26" s="10">
        <v>0</v>
      </c>
      <c r="I26" s="10">
        <v>0</v>
      </c>
      <c r="J26" s="11">
        <f>SUMIF(Round2[Dist ID],'SAFE Grants by District'!A26,Round2[Approved])</f>
        <v>35000</v>
      </c>
      <c r="K26" s="11">
        <f>SUMIF(Round2[Dist ID],'SAFE Grants by District'!A26,Round2[Payment])</f>
        <v>35000</v>
      </c>
      <c r="L26" s="11">
        <f t="shared" si="4"/>
        <v>0</v>
      </c>
      <c r="M26" s="10">
        <v>1</v>
      </c>
      <c r="N26" s="10">
        <v>0</v>
      </c>
      <c r="O26" s="10">
        <v>0</v>
      </c>
      <c r="P26" s="11">
        <f>SUMIF(Table3[Dist ID],'SAFE Grants by District'!A26,Table3[Approved])</f>
        <v>90000</v>
      </c>
      <c r="Q26" s="11">
        <f>SUMIF(Table3[Dist ID],'SAFE Grants by District'!A26,Table3[Payment])</f>
        <v>90000</v>
      </c>
      <c r="R26" s="15">
        <f t="shared" si="5"/>
        <v>0</v>
      </c>
      <c r="S26" s="10">
        <v>0</v>
      </c>
      <c r="T26" s="10">
        <v>0</v>
      </c>
      <c r="U26" s="10">
        <v>1</v>
      </c>
      <c r="V26" s="15">
        <v>0</v>
      </c>
      <c r="W26" s="10">
        <v>0</v>
      </c>
      <c r="X26" s="10">
        <v>0</v>
      </c>
      <c r="Y26" s="10">
        <v>0</v>
      </c>
      <c r="Z26" s="11">
        <f t="shared" si="0"/>
        <v>125000</v>
      </c>
      <c r="AA26" s="10">
        <f t="shared" si="1"/>
        <v>125000</v>
      </c>
      <c r="AB26" s="10">
        <f t="shared" si="2"/>
        <v>0</v>
      </c>
      <c r="AC26" s="15">
        <v>0</v>
      </c>
      <c r="AD26" s="10">
        <v>0</v>
      </c>
      <c r="AE26" s="10">
        <v>0</v>
      </c>
      <c r="AF26" s="10">
        <v>0</v>
      </c>
      <c r="AG26" s="47"/>
    </row>
    <row r="27" spans="1:33" ht="14.5" customHeight="1" x14ac:dyDescent="0.35">
      <c r="A27" s="13">
        <v>105</v>
      </c>
      <c r="B27" s="3">
        <v>7</v>
      </c>
      <c r="C27" s="4" t="s">
        <v>139</v>
      </c>
      <c r="D27" s="11">
        <f>SUMIF(Table1[Dist ID],'SAFE Grants by District'!A27,Table1[Approved])</f>
        <v>19230</v>
      </c>
      <c r="E27" s="11">
        <f>SUMIF(Table1[Dist ID],'SAFE Grants by District'!A27,Table1[Payment])</f>
        <v>19230</v>
      </c>
      <c r="F27" s="11">
        <f t="shared" si="3"/>
        <v>0</v>
      </c>
      <c r="G27" s="10">
        <v>0</v>
      </c>
      <c r="H27" s="10">
        <v>1</v>
      </c>
      <c r="I27" s="10">
        <v>0</v>
      </c>
      <c r="J27" s="11">
        <f>SUMIF(Round2[Dist ID],'SAFE Grants by District'!A27,Round2[Approved])</f>
        <v>0</v>
      </c>
      <c r="K27" s="11">
        <f>SUMIF(Round2[Dist ID],'SAFE Grants by District'!A27,Round2[Payment])</f>
        <v>0</v>
      </c>
      <c r="L27" s="11">
        <f t="shared" si="4"/>
        <v>0</v>
      </c>
      <c r="M27" s="10">
        <v>0</v>
      </c>
      <c r="N27" s="10">
        <v>0</v>
      </c>
      <c r="O27" s="10">
        <v>0</v>
      </c>
      <c r="P27" s="11">
        <f>SUMIF(Table3[Dist ID],'SAFE Grants by District'!A27,Table3[Approved])</f>
        <v>0</v>
      </c>
      <c r="Q27" s="11">
        <f>SUMIF(Table3[Dist ID],'SAFE Grants by District'!A27,Table3[Payment])</f>
        <v>0</v>
      </c>
      <c r="R27" s="15">
        <f t="shared" si="5"/>
        <v>0</v>
      </c>
      <c r="S27" s="10">
        <v>0</v>
      </c>
      <c r="T27" s="10">
        <v>0</v>
      </c>
      <c r="U27" s="10">
        <v>0</v>
      </c>
      <c r="V27" s="15">
        <v>0</v>
      </c>
      <c r="W27" s="10">
        <v>0</v>
      </c>
      <c r="X27" s="10">
        <v>0</v>
      </c>
      <c r="Y27" s="10">
        <v>0</v>
      </c>
      <c r="Z27" s="11">
        <f t="shared" si="0"/>
        <v>19230</v>
      </c>
      <c r="AA27" s="10">
        <f t="shared" si="1"/>
        <v>19230</v>
      </c>
      <c r="AB27" s="10">
        <f t="shared" si="2"/>
        <v>0</v>
      </c>
      <c r="AC27" s="15">
        <v>64001</v>
      </c>
      <c r="AD27" s="10">
        <v>1</v>
      </c>
      <c r="AE27" s="10">
        <v>0</v>
      </c>
      <c r="AF27" s="10">
        <v>1</v>
      </c>
      <c r="AG27" s="47"/>
    </row>
    <row r="28" spans="1:33" ht="14.5" customHeight="1" x14ac:dyDescent="0.35">
      <c r="A28" s="13">
        <v>111</v>
      </c>
      <c r="B28" s="3">
        <v>8</v>
      </c>
      <c r="C28" s="4" t="s">
        <v>29</v>
      </c>
      <c r="D28" s="11">
        <f>SUMIF(Table1[Dist ID],'SAFE Grants by District'!A28,Table1[Approved])</f>
        <v>32338.93</v>
      </c>
      <c r="E28" s="11">
        <f>SUMIF(Table1[Dist ID],'SAFE Grants by District'!A28,Table1[Payment])</f>
        <v>32338.93</v>
      </c>
      <c r="F28" s="11">
        <f t="shared" si="3"/>
        <v>0</v>
      </c>
      <c r="G28" s="10">
        <v>1</v>
      </c>
      <c r="H28" s="10">
        <v>0</v>
      </c>
      <c r="I28" s="10">
        <v>0</v>
      </c>
      <c r="J28" s="11">
        <f>SUMIF(Round2[Dist ID],'SAFE Grants by District'!A28,Round2[Approved])</f>
        <v>0</v>
      </c>
      <c r="K28" s="11">
        <f>SUMIF(Round2[Dist ID],'SAFE Grants by District'!A28,Round2[Payment])</f>
        <v>0</v>
      </c>
      <c r="L28" s="11">
        <f t="shared" si="4"/>
        <v>0</v>
      </c>
      <c r="M28" s="10">
        <v>0</v>
      </c>
      <c r="N28" s="10">
        <v>0</v>
      </c>
      <c r="O28" s="10">
        <v>0</v>
      </c>
      <c r="P28" s="11">
        <f>SUMIF(Table3[Dist ID],'SAFE Grants by District'!A28,Table3[Approved])</f>
        <v>266403</v>
      </c>
      <c r="Q28" s="11">
        <f>SUMIF(Table3[Dist ID],'SAFE Grants by District'!A28,Table3[Payment])</f>
        <v>266403</v>
      </c>
      <c r="R28" s="15">
        <f t="shared" si="5"/>
        <v>0</v>
      </c>
      <c r="S28" s="10">
        <v>6</v>
      </c>
      <c r="T28" s="10">
        <v>0</v>
      </c>
      <c r="U28" s="10">
        <v>0</v>
      </c>
      <c r="V28" s="15">
        <v>0</v>
      </c>
      <c r="W28" s="10">
        <v>0</v>
      </c>
      <c r="X28" s="10">
        <v>0</v>
      </c>
      <c r="Y28" s="10">
        <v>0</v>
      </c>
      <c r="Z28" s="11">
        <f t="shared" si="0"/>
        <v>298741.93</v>
      </c>
      <c r="AA28" s="10">
        <f t="shared" si="1"/>
        <v>298741.93</v>
      </c>
      <c r="AB28" s="10">
        <f t="shared" si="2"/>
        <v>0</v>
      </c>
      <c r="AC28" s="15">
        <v>12450</v>
      </c>
      <c r="AD28" s="10">
        <v>1</v>
      </c>
      <c r="AE28" s="10">
        <v>0</v>
      </c>
      <c r="AF28" s="10">
        <v>0</v>
      </c>
      <c r="AG28" s="47"/>
    </row>
    <row r="29" spans="1:33" ht="14.5" customHeight="1" x14ac:dyDescent="0.35">
      <c r="A29" s="13">
        <v>112</v>
      </c>
      <c r="B29" s="3">
        <v>1</v>
      </c>
      <c r="C29" s="4" t="s">
        <v>342</v>
      </c>
      <c r="D29" s="11">
        <f>SUMIF(Table1[Dist ID],'SAFE Grants by District'!A29,Table1[Approved])</f>
        <v>0</v>
      </c>
      <c r="E29" s="11">
        <f>SUMIF(Table1[Dist ID],'SAFE Grants by District'!A29,Table1[Payment])</f>
        <v>0</v>
      </c>
      <c r="F29" s="11">
        <f t="shared" si="3"/>
        <v>0</v>
      </c>
      <c r="G29" s="10">
        <v>0</v>
      </c>
      <c r="H29" s="10">
        <v>0</v>
      </c>
      <c r="I29" s="10">
        <v>0</v>
      </c>
      <c r="J29" s="11">
        <f>SUMIF(Round2[Dist ID],'SAFE Grants by District'!A29,Round2[Approved])</f>
        <v>0</v>
      </c>
      <c r="K29" s="11">
        <f>SUMIF(Round2[Dist ID],'SAFE Grants by District'!A29,Round2[Payment])</f>
        <v>0</v>
      </c>
      <c r="L29" s="11">
        <f t="shared" si="4"/>
        <v>0</v>
      </c>
      <c r="M29" s="10">
        <v>0</v>
      </c>
      <c r="N29" s="10">
        <v>0</v>
      </c>
      <c r="O29" s="10">
        <v>0</v>
      </c>
      <c r="P29" s="11">
        <f>SUMIF(Table3[Dist ID],'SAFE Grants by District'!A29,Table3[Approved])</f>
        <v>95778.89</v>
      </c>
      <c r="Q29" s="11">
        <f>SUMIF(Table3[Dist ID],'SAFE Grants by District'!A29,Table3[Payment])</f>
        <v>0</v>
      </c>
      <c r="R29" s="15">
        <f t="shared" si="5"/>
        <v>95778.89</v>
      </c>
      <c r="S29" s="10">
        <v>0</v>
      </c>
      <c r="T29" s="10">
        <v>0</v>
      </c>
      <c r="U29" s="10">
        <v>7</v>
      </c>
      <c r="V29" s="15">
        <v>0</v>
      </c>
      <c r="W29" s="10">
        <v>0</v>
      </c>
      <c r="X29" s="10">
        <v>0</v>
      </c>
      <c r="Y29" s="10">
        <v>0</v>
      </c>
      <c r="Z29" s="11">
        <f t="shared" si="0"/>
        <v>95778.89</v>
      </c>
      <c r="AA29" s="10">
        <f t="shared" si="1"/>
        <v>0</v>
      </c>
      <c r="AB29" s="10">
        <f t="shared" si="2"/>
        <v>95778.89</v>
      </c>
      <c r="AC29" s="15">
        <v>0</v>
      </c>
      <c r="AD29" s="10">
        <v>0</v>
      </c>
      <c r="AE29" s="10">
        <v>0</v>
      </c>
      <c r="AF29" s="10">
        <v>0</v>
      </c>
      <c r="AG29" s="47"/>
    </row>
    <row r="30" spans="1:33" ht="14.5" customHeight="1" x14ac:dyDescent="0.35">
      <c r="A30" s="13">
        <v>113</v>
      </c>
      <c r="B30" s="3">
        <v>9</v>
      </c>
      <c r="C30" s="4" t="s">
        <v>358</v>
      </c>
      <c r="D30" s="11">
        <f>SUMIF(Table1[Dist ID],'SAFE Grants by District'!A30,Table1[Approved])</f>
        <v>100000</v>
      </c>
      <c r="E30" s="11">
        <f>SUMIF(Table1[Dist ID],'SAFE Grants by District'!A30,Table1[Payment])</f>
        <v>96155</v>
      </c>
      <c r="F30" s="11">
        <f t="shared" si="3"/>
        <v>3845</v>
      </c>
      <c r="G30" s="10">
        <v>0</v>
      </c>
      <c r="H30" s="10">
        <v>0</v>
      </c>
      <c r="I30" s="10">
        <v>1</v>
      </c>
      <c r="J30" s="11">
        <f>SUMIF(Round2[Dist ID],'SAFE Grants by District'!A30,Round2[Approved])</f>
        <v>41499</v>
      </c>
      <c r="K30" s="11">
        <f>SUMIF(Round2[Dist ID],'SAFE Grants by District'!A30,Round2[Payment])</f>
        <v>41499</v>
      </c>
      <c r="L30" s="11">
        <f t="shared" si="4"/>
        <v>0</v>
      </c>
      <c r="M30" s="10">
        <v>1</v>
      </c>
      <c r="N30" s="10">
        <v>0</v>
      </c>
      <c r="O30" s="10">
        <v>0</v>
      </c>
      <c r="P30" s="11">
        <f>SUMIF(Table3[Dist ID],'SAFE Grants by District'!A30,Table3[Approved])</f>
        <v>153000</v>
      </c>
      <c r="Q30" s="11">
        <f>SUMIF(Table3[Dist ID],'SAFE Grants by District'!A30,Table3[Payment])</f>
        <v>153000</v>
      </c>
      <c r="R30" s="15">
        <f t="shared" si="5"/>
        <v>0</v>
      </c>
      <c r="S30" s="10">
        <v>1</v>
      </c>
      <c r="T30" s="10">
        <v>0</v>
      </c>
      <c r="U30" s="10">
        <v>1</v>
      </c>
      <c r="V30" s="15">
        <v>0</v>
      </c>
      <c r="W30" s="10">
        <v>0</v>
      </c>
      <c r="X30" s="10">
        <v>0</v>
      </c>
      <c r="Y30" s="10">
        <v>0</v>
      </c>
      <c r="Z30" s="11">
        <f t="shared" si="0"/>
        <v>294499</v>
      </c>
      <c r="AA30" s="10">
        <f t="shared" si="1"/>
        <v>290654</v>
      </c>
      <c r="AB30" s="10">
        <f t="shared" si="2"/>
        <v>3845</v>
      </c>
      <c r="AC30" s="15">
        <v>0</v>
      </c>
      <c r="AD30" s="10">
        <v>0</v>
      </c>
      <c r="AE30" s="10">
        <v>0</v>
      </c>
      <c r="AF30" s="10">
        <v>0</v>
      </c>
      <c r="AG30" s="47"/>
    </row>
    <row r="31" spans="1:33" ht="14.5" customHeight="1" x14ac:dyDescent="0.35">
      <c r="A31" s="13">
        <v>115</v>
      </c>
      <c r="B31" s="3">
        <v>100</v>
      </c>
      <c r="C31" s="4" t="s">
        <v>243</v>
      </c>
      <c r="D31" s="11">
        <f>SUMIF(Table1[Dist ID],'SAFE Grants by District'!A31,Table1[Approved])</f>
        <v>0</v>
      </c>
      <c r="E31" s="11">
        <f>SUMIF(Table1[Dist ID],'SAFE Grants by District'!A31,Table1[Payment])</f>
        <v>0</v>
      </c>
      <c r="F31" s="11">
        <f t="shared" si="3"/>
        <v>0</v>
      </c>
      <c r="G31" s="10">
        <v>0</v>
      </c>
      <c r="H31" s="10">
        <v>0</v>
      </c>
      <c r="I31" s="10">
        <v>0</v>
      </c>
      <c r="J31" s="11">
        <f>SUMIF(Round2[Dist ID],'SAFE Grants by District'!A31,Round2[Approved])</f>
        <v>39001.629999999997</v>
      </c>
      <c r="K31" s="11">
        <f>SUMIF(Round2[Dist ID],'SAFE Grants by District'!A31,Round2[Payment])</f>
        <v>39001.629999999997</v>
      </c>
      <c r="L31" s="11">
        <f t="shared" si="4"/>
        <v>0</v>
      </c>
      <c r="M31" s="10">
        <v>1</v>
      </c>
      <c r="N31" s="10">
        <v>0</v>
      </c>
      <c r="O31" s="10">
        <v>0</v>
      </c>
      <c r="P31" s="11">
        <f>SUMIF(Table3[Dist ID],'SAFE Grants by District'!A31,Table3[Approved])</f>
        <v>0</v>
      </c>
      <c r="Q31" s="11">
        <f>SUMIF(Table3[Dist ID],'SAFE Grants by District'!A31,Table3[Payment])</f>
        <v>0</v>
      </c>
      <c r="R31" s="15">
        <f t="shared" si="5"/>
        <v>0</v>
      </c>
      <c r="S31" s="10">
        <v>0</v>
      </c>
      <c r="T31" s="10">
        <v>0</v>
      </c>
      <c r="U31" s="10">
        <v>0</v>
      </c>
      <c r="V31" s="15">
        <v>29001.63</v>
      </c>
      <c r="W31" s="10">
        <v>0</v>
      </c>
      <c r="X31" s="10">
        <v>0</v>
      </c>
      <c r="Y31" s="10">
        <v>1</v>
      </c>
      <c r="Z31" s="11">
        <f t="shared" si="0"/>
        <v>39001.629999999997</v>
      </c>
      <c r="AA31" s="10">
        <f t="shared" si="1"/>
        <v>39001.629999999997</v>
      </c>
      <c r="AB31" s="10">
        <f t="shared" si="2"/>
        <v>0</v>
      </c>
      <c r="AC31" s="15">
        <v>0</v>
      </c>
      <c r="AD31" s="10">
        <v>0</v>
      </c>
      <c r="AE31" s="10">
        <v>0</v>
      </c>
      <c r="AF31" s="10">
        <v>0</v>
      </c>
      <c r="AG31" s="47"/>
    </row>
    <row r="32" spans="1:33" ht="14.5" customHeight="1" x14ac:dyDescent="0.35">
      <c r="A32" s="13">
        <v>117</v>
      </c>
      <c r="B32" s="3">
        <v>99</v>
      </c>
      <c r="C32" s="4" t="s">
        <v>577</v>
      </c>
      <c r="D32" s="11">
        <f>SUMIF(Table1[Dist ID],'SAFE Grants by District'!A32,Table1[Approved])</f>
        <v>0</v>
      </c>
      <c r="E32" s="11">
        <f>SUMIF(Table1[Dist ID],'SAFE Grants by District'!A32,Table1[Payment])</f>
        <v>0</v>
      </c>
      <c r="F32" s="11">
        <f t="shared" si="3"/>
        <v>0</v>
      </c>
      <c r="G32" s="10">
        <v>0</v>
      </c>
      <c r="H32" s="10">
        <v>0</v>
      </c>
      <c r="I32" s="10">
        <v>0</v>
      </c>
      <c r="J32" s="11">
        <f>SUMIF(Round2[Dist ID],'SAFE Grants by District'!A32,Round2[Approved])</f>
        <v>0</v>
      </c>
      <c r="K32" s="11">
        <f>SUMIF(Round2[Dist ID],'SAFE Grants by District'!A32,Round2[Payment])</f>
        <v>0</v>
      </c>
      <c r="L32" s="11">
        <f t="shared" si="4"/>
        <v>0</v>
      </c>
      <c r="M32" s="10">
        <v>0</v>
      </c>
      <c r="N32" s="10">
        <v>0</v>
      </c>
      <c r="O32" s="10">
        <v>0</v>
      </c>
      <c r="P32" s="11">
        <f>SUMIF(Table3[Dist ID],'SAFE Grants by District'!A32,Table3[Approved])</f>
        <v>0</v>
      </c>
      <c r="Q32" s="11">
        <f>SUMIF(Table3[Dist ID],'SAFE Grants by District'!A32,Table3[Payment])</f>
        <v>0</v>
      </c>
      <c r="R32" s="15">
        <f t="shared" si="5"/>
        <v>0</v>
      </c>
      <c r="S32" s="10">
        <v>0</v>
      </c>
      <c r="T32" s="10">
        <v>0</v>
      </c>
      <c r="U32" s="10">
        <v>0</v>
      </c>
      <c r="V32" s="15">
        <v>0</v>
      </c>
      <c r="W32" s="10">
        <v>0</v>
      </c>
      <c r="X32" s="10">
        <v>0</v>
      </c>
      <c r="Y32" s="10">
        <v>0</v>
      </c>
      <c r="Z32" s="11">
        <f t="shared" si="0"/>
        <v>0</v>
      </c>
      <c r="AA32" s="10">
        <f t="shared" si="1"/>
        <v>0</v>
      </c>
      <c r="AB32" s="10">
        <f t="shared" si="2"/>
        <v>0</v>
      </c>
      <c r="AC32" s="15">
        <v>0</v>
      </c>
      <c r="AD32" s="10">
        <v>0</v>
      </c>
      <c r="AE32" s="10">
        <v>0</v>
      </c>
      <c r="AF32" s="10">
        <v>0</v>
      </c>
      <c r="AG32" s="47"/>
    </row>
    <row r="33" spans="1:33" ht="14.5" customHeight="1" x14ac:dyDescent="0.35">
      <c r="A33" s="13">
        <v>127</v>
      </c>
      <c r="B33" s="3">
        <v>53</v>
      </c>
      <c r="C33" s="4" t="s">
        <v>559</v>
      </c>
      <c r="D33" s="11">
        <f>SUMIF(Table1[Dist ID],'SAFE Grants by District'!A33,Table1[Approved])</f>
        <v>0</v>
      </c>
      <c r="E33" s="11">
        <f>SUMIF(Table1[Dist ID],'SAFE Grants by District'!A33,Table1[Payment])</f>
        <v>0</v>
      </c>
      <c r="F33" s="11">
        <f t="shared" si="3"/>
        <v>0</v>
      </c>
      <c r="G33" s="10">
        <v>0</v>
      </c>
      <c r="H33" s="10">
        <v>0</v>
      </c>
      <c r="I33" s="10">
        <v>0</v>
      </c>
      <c r="J33" s="11">
        <f>SUMIF(Round2[Dist ID],'SAFE Grants by District'!A33,Round2[Approved])</f>
        <v>48605.440000000002</v>
      </c>
      <c r="K33" s="11">
        <f>SUMIF(Round2[Dist ID],'SAFE Grants by District'!A33,Round2[Payment])</f>
        <v>48605.440000000002</v>
      </c>
      <c r="L33" s="11">
        <f t="shared" si="4"/>
        <v>0</v>
      </c>
      <c r="M33" s="10">
        <v>1</v>
      </c>
      <c r="N33" s="10">
        <v>0</v>
      </c>
      <c r="O33" s="10">
        <v>0</v>
      </c>
      <c r="P33" s="11">
        <f>SUMIF(Table3[Dist ID],'SAFE Grants by District'!A33,Table3[Approved])</f>
        <v>0</v>
      </c>
      <c r="Q33" s="11">
        <f>SUMIF(Table3[Dist ID],'SAFE Grants by District'!A33,Table3[Payment])</f>
        <v>0</v>
      </c>
      <c r="R33" s="15">
        <f t="shared" si="5"/>
        <v>0</v>
      </c>
      <c r="S33" s="10">
        <v>0</v>
      </c>
      <c r="T33" s="10">
        <v>0</v>
      </c>
      <c r="U33" s="10">
        <v>0</v>
      </c>
      <c r="V33" s="15">
        <v>0</v>
      </c>
      <c r="W33" s="10">
        <v>0</v>
      </c>
      <c r="X33" s="10">
        <v>0</v>
      </c>
      <c r="Y33" s="10">
        <v>0</v>
      </c>
      <c r="Z33" s="11">
        <f t="shared" si="0"/>
        <v>48605.440000000002</v>
      </c>
      <c r="AA33" s="10">
        <f t="shared" si="1"/>
        <v>48605.440000000002</v>
      </c>
      <c r="AB33" s="10">
        <f t="shared" si="2"/>
        <v>0</v>
      </c>
      <c r="AC33" s="15">
        <v>0</v>
      </c>
      <c r="AD33" s="10">
        <v>0</v>
      </c>
      <c r="AE33" s="10">
        <v>0</v>
      </c>
      <c r="AF33" s="10">
        <v>0</v>
      </c>
      <c r="AG33" s="47"/>
    </row>
    <row r="34" spans="1:33" ht="14.5" customHeight="1" x14ac:dyDescent="0.35">
      <c r="A34" s="13">
        <v>131</v>
      </c>
      <c r="B34" s="3">
        <v>10</v>
      </c>
      <c r="C34" s="4" t="s">
        <v>544</v>
      </c>
      <c r="D34" s="11">
        <f>SUMIF(Table1[Dist ID],'SAFE Grants by District'!A34,Table1[Approved])</f>
        <v>93000.5</v>
      </c>
      <c r="E34" s="11">
        <f>SUMIF(Table1[Dist ID],'SAFE Grants by District'!A34,Table1[Payment])</f>
        <v>40420</v>
      </c>
      <c r="F34" s="11">
        <f t="shared" si="3"/>
        <v>52580.5</v>
      </c>
      <c r="G34" s="10">
        <v>4</v>
      </c>
      <c r="H34" s="10">
        <v>2</v>
      </c>
      <c r="I34" s="10">
        <v>1</v>
      </c>
      <c r="J34" s="11">
        <f>SUMIF(Round2[Dist ID],'SAFE Grants by District'!A34,Round2[Approved])</f>
        <v>202699.5</v>
      </c>
      <c r="K34" s="11">
        <f>SUMIF(Round2[Dist ID],'SAFE Grants by District'!A34,Round2[Payment])</f>
        <v>0</v>
      </c>
      <c r="L34" s="11">
        <f t="shared" si="4"/>
        <v>202699.5</v>
      </c>
      <c r="M34" s="10">
        <v>11</v>
      </c>
      <c r="N34" s="10">
        <v>0</v>
      </c>
      <c r="O34" s="10">
        <v>0</v>
      </c>
      <c r="P34" s="11">
        <f>SUMIF(Table3[Dist ID],'SAFE Grants by District'!A34,Table3[Approved])</f>
        <v>0</v>
      </c>
      <c r="Q34" s="11">
        <f>SUMIF(Table3[Dist ID],'SAFE Grants by District'!A34,Table3[Payment])</f>
        <v>0</v>
      </c>
      <c r="R34" s="15">
        <f t="shared" si="5"/>
        <v>0</v>
      </c>
      <c r="S34" s="10">
        <v>0</v>
      </c>
      <c r="T34" s="10">
        <v>0</v>
      </c>
      <c r="U34" s="10">
        <v>0</v>
      </c>
      <c r="V34" s="15">
        <v>0</v>
      </c>
      <c r="W34" s="10">
        <v>0</v>
      </c>
      <c r="X34" s="10">
        <v>0</v>
      </c>
      <c r="Y34" s="10">
        <v>0</v>
      </c>
      <c r="Z34" s="11">
        <f t="shared" si="0"/>
        <v>295700</v>
      </c>
      <c r="AA34" s="10">
        <f t="shared" si="1"/>
        <v>40420</v>
      </c>
      <c r="AB34" s="10">
        <f t="shared" si="2"/>
        <v>255280</v>
      </c>
      <c r="AC34" s="15">
        <v>0</v>
      </c>
      <c r="AD34" s="10">
        <v>0</v>
      </c>
      <c r="AE34" s="10">
        <v>0</v>
      </c>
      <c r="AF34" s="10">
        <v>0</v>
      </c>
      <c r="AG34" s="47"/>
    </row>
    <row r="35" spans="1:33" ht="14.5" customHeight="1" x14ac:dyDescent="0.35">
      <c r="A35" s="13">
        <v>141</v>
      </c>
      <c r="B35" s="3">
        <v>11</v>
      </c>
      <c r="C35" s="4" t="s">
        <v>125</v>
      </c>
      <c r="D35" s="11">
        <f>SUMIF(Table1[Dist ID],'SAFE Grants by District'!A35,Table1[Approved])</f>
        <v>91626.76</v>
      </c>
      <c r="E35" s="11">
        <f>SUMIF(Table1[Dist ID],'SAFE Grants by District'!A35,Table1[Payment])</f>
        <v>91626.76</v>
      </c>
      <c r="F35" s="11">
        <f t="shared" si="3"/>
        <v>0</v>
      </c>
      <c r="G35" s="10">
        <v>0</v>
      </c>
      <c r="H35" s="10">
        <v>2</v>
      </c>
      <c r="I35" s="10">
        <v>3</v>
      </c>
      <c r="J35" s="11">
        <f>SUMIF(Round2[Dist ID],'SAFE Grants by District'!A35,Round2[Approved])</f>
        <v>0</v>
      </c>
      <c r="K35" s="11">
        <f>SUMIF(Round2[Dist ID],'SAFE Grants by District'!A35,Round2[Payment])</f>
        <v>0</v>
      </c>
      <c r="L35" s="11">
        <f t="shared" si="4"/>
        <v>0</v>
      </c>
      <c r="M35" s="10">
        <v>0</v>
      </c>
      <c r="N35" s="10">
        <v>0</v>
      </c>
      <c r="O35" s="10">
        <v>0</v>
      </c>
      <c r="P35" s="11">
        <f>SUMIF(Table3[Dist ID],'SAFE Grants by District'!A35,Table3[Approved])</f>
        <v>0</v>
      </c>
      <c r="Q35" s="11">
        <f>SUMIF(Table3[Dist ID],'SAFE Grants by District'!A35,Table3[Payment])</f>
        <v>0</v>
      </c>
      <c r="R35" s="15">
        <f t="shared" si="5"/>
        <v>0</v>
      </c>
      <c r="S35" s="10">
        <v>0</v>
      </c>
      <c r="T35" s="10">
        <v>0</v>
      </c>
      <c r="U35" s="10">
        <v>0</v>
      </c>
      <c r="V35" s="15">
        <v>0</v>
      </c>
      <c r="W35" s="10">
        <v>0</v>
      </c>
      <c r="X35" s="10">
        <v>0</v>
      </c>
      <c r="Y35" s="10">
        <v>0</v>
      </c>
      <c r="Z35" s="11">
        <f t="shared" si="0"/>
        <v>91626.76</v>
      </c>
      <c r="AA35" s="10">
        <f t="shared" si="1"/>
        <v>91626.76</v>
      </c>
      <c r="AB35" s="10">
        <f t="shared" si="2"/>
        <v>0</v>
      </c>
      <c r="AC35" s="15">
        <v>347000</v>
      </c>
      <c r="AD35" s="10">
        <v>0</v>
      </c>
      <c r="AE35" s="10">
        <v>5</v>
      </c>
      <c r="AF35" s="10">
        <v>0</v>
      </c>
      <c r="AG35" s="47"/>
    </row>
    <row r="36" spans="1:33" ht="14.5" customHeight="1" x14ac:dyDescent="0.35">
      <c r="A36" s="13">
        <v>142</v>
      </c>
      <c r="B36" s="3">
        <v>70</v>
      </c>
      <c r="C36" s="4" t="s">
        <v>322</v>
      </c>
      <c r="D36" s="11">
        <f>SUMIF(Table1[Dist ID],'SAFE Grants by District'!A36,Table1[Approved])</f>
        <v>0</v>
      </c>
      <c r="E36" s="11">
        <f>SUMIF(Table1[Dist ID],'SAFE Grants by District'!A36,Table1[Payment])</f>
        <v>0</v>
      </c>
      <c r="F36" s="11">
        <f t="shared" si="3"/>
        <v>0</v>
      </c>
      <c r="G36" s="10">
        <v>0</v>
      </c>
      <c r="H36" s="10">
        <v>0</v>
      </c>
      <c r="I36" s="10">
        <v>0</v>
      </c>
      <c r="J36" s="11">
        <f>SUMIF(Round2[Dist ID],'SAFE Grants by District'!A36,Round2[Approved])</f>
        <v>0</v>
      </c>
      <c r="K36" s="11">
        <f>SUMIF(Round2[Dist ID],'SAFE Grants by District'!A36,Round2[Payment])</f>
        <v>0</v>
      </c>
      <c r="L36" s="11">
        <f t="shared" si="4"/>
        <v>0</v>
      </c>
      <c r="M36" s="10">
        <v>0</v>
      </c>
      <c r="N36" s="10">
        <v>0</v>
      </c>
      <c r="O36" s="10">
        <v>0</v>
      </c>
      <c r="P36" s="11">
        <f>SUMIF(Table3[Dist ID],'SAFE Grants by District'!A36,Table3[Approved])</f>
        <v>166536</v>
      </c>
      <c r="Q36" s="11">
        <f>SUMIF(Table3[Dist ID],'SAFE Grants by District'!A36,Table3[Payment])</f>
        <v>116366.2</v>
      </c>
      <c r="R36" s="15">
        <f t="shared" si="5"/>
        <v>50169.8</v>
      </c>
      <c r="S36" s="10">
        <v>3</v>
      </c>
      <c r="T36" s="10">
        <v>0</v>
      </c>
      <c r="U36" s="10">
        <v>0</v>
      </c>
      <c r="V36" s="15">
        <v>0</v>
      </c>
      <c r="W36" s="10">
        <v>0</v>
      </c>
      <c r="X36" s="10">
        <v>0</v>
      </c>
      <c r="Y36" s="10">
        <v>0</v>
      </c>
      <c r="Z36" s="11">
        <f t="shared" ref="Z36:Z67" si="6">D36+J36+P36</f>
        <v>166536</v>
      </c>
      <c r="AA36" s="10">
        <f t="shared" ref="AA36:AA67" si="7">E36+K36+Q36</f>
        <v>116366.2</v>
      </c>
      <c r="AB36" s="10">
        <f t="shared" ref="AB36:AB67" si="8">F36+L36+R36</f>
        <v>50169.8</v>
      </c>
      <c r="AC36" s="15">
        <v>0</v>
      </c>
      <c r="AD36" s="10">
        <v>0</v>
      </c>
      <c r="AE36" s="10">
        <v>0</v>
      </c>
      <c r="AF36" s="10">
        <v>0</v>
      </c>
      <c r="AG36" s="47"/>
    </row>
    <row r="37" spans="1:33" ht="14.5" customHeight="1" x14ac:dyDescent="0.35">
      <c r="A37" s="13">
        <v>149</v>
      </c>
      <c r="B37" s="3">
        <v>67</v>
      </c>
      <c r="C37" s="4" t="s">
        <v>275</v>
      </c>
      <c r="D37" s="11">
        <f>SUMIF(Table1[Dist ID],'SAFE Grants by District'!A37,Table1[Approved])</f>
        <v>0</v>
      </c>
      <c r="E37" s="11">
        <f>SUMIF(Table1[Dist ID],'SAFE Grants by District'!A37,Table1[Payment])</f>
        <v>0</v>
      </c>
      <c r="F37" s="11">
        <f t="shared" si="3"/>
        <v>0</v>
      </c>
      <c r="G37" s="10">
        <v>0</v>
      </c>
      <c r="H37" s="10">
        <v>0</v>
      </c>
      <c r="I37" s="10">
        <v>0</v>
      </c>
      <c r="J37" s="11">
        <f>SUMIF(Round2[Dist ID],'SAFE Grants by District'!A37,Round2[Approved])</f>
        <v>37312</v>
      </c>
      <c r="K37" s="11">
        <f>SUMIF(Round2[Dist ID],'SAFE Grants by District'!A37,Round2[Payment])</f>
        <v>37312</v>
      </c>
      <c r="L37" s="11">
        <f t="shared" si="4"/>
        <v>0</v>
      </c>
      <c r="M37" s="10">
        <v>1</v>
      </c>
      <c r="N37" s="10">
        <v>0</v>
      </c>
      <c r="O37" s="10">
        <v>0</v>
      </c>
      <c r="P37" s="11">
        <f>SUMIF(Table3[Dist ID],'SAFE Grants by District'!A37,Table3[Approved])</f>
        <v>51037.5</v>
      </c>
      <c r="Q37" s="11">
        <f>SUMIF(Table3[Dist ID],'SAFE Grants by District'!A37,Table3[Payment])</f>
        <v>36609.26</v>
      </c>
      <c r="R37" s="15">
        <f t="shared" si="5"/>
        <v>14428.239999999998</v>
      </c>
      <c r="S37" s="10">
        <v>1</v>
      </c>
      <c r="T37" s="10">
        <v>0</v>
      </c>
      <c r="U37" s="10">
        <v>0</v>
      </c>
      <c r="V37" s="15">
        <v>0</v>
      </c>
      <c r="W37" s="10">
        <v>0</v>
      </c>
      <c r="X37" s="10">
        <v>0</v>
      </c>
      <c r="Y37" s="10">
        <v>0</v>
      </c>
      <c r="Z37" s="11">
        <f t="shared" si="6"/>
        <v>88349.5</v>
      </c>
      <c r="AA37" s="10">
        <f t="shared" si="7"/>
        <v>73921.260000000009</v>
      </c>
      <c r="AB37" s="10">
        <f t="shared" si="8"/>
        <v>14428.239999999998</v>
      </c>
      <c r="AC37" s="15">
        <v>0</v>
      </c>
      <c r="AD37" s="10">
        <v>0</v>
      </c>
      <c r="AE37" s="10">
        <v>0</v>
      </c>
      <c r="AF37" s="10">
        <v>0</v>
      </c>
      <c r="AG37" s="47"/>
    </row>
    <row r="38" spans="1:33" ht="14.5" customHeight="1" x14ac:dyDescent="0.35">
      <c r="A38" s="13">
        <v>153</v>
      </c>
      <c r="B38" s="3">
        <v>16</v>
      </c>
      <c r="C38" s="4" t="s">
        <v>210</v>
      </c>
      <c r="D38" s="11">
        <f>SUMIF(Table1[Dist ID],'SAFE Grants by District'!A38,Table1[Approved])</f>
        <v>30000</v>
      </c>
      <c r="E38" s="11">
        <f>SUMIF(Table1[Dist ID],'SAFE Grants by District'!A38,Table1[Payment])</f>
        <v>29357.99</v>
      </c>
      <c r="F38" s="11">
        <f t="shared" si="3"/>
        <v>642.0099999999984</v>
      </c>
      <c r="G38" s="10">
        <v>0</v>
      </c>
      <c r="H38" s="10">
        <v>0</v>
      </c>
      <c r="I38" s="10">
        <v>0</v>
      </c>
      <c r="J38" s="11">
        <f>SUMIF(Round2[Dist ID],'SAFE Grants by District'!A38,Round2[Approved])</f>
        <v>3000</v>
      </c>
      <c r="K38" s="11">
        <f>SUMIF(Round2[Dist ID],'SAFE Grants by District'!A38,Round2[Payment])</f>
        <v>3000</v>
      </c>
      <c r="L38" s="11">
        <f t="shared" si="4"/>
        <v>0</v>
      </c>
      <c r="M38" s="10">
        <v>1</v>
      </c>
      <c r="N38" s="10">
        <v>0</v>
      </c>
      <c r="O38" s="10">
        <v>0</v>
      </c>
      <c r="P38" s="11">
        <f>SUMIF(Table3[Dist ID],'SAFE Grants by District'!A38,Table3[Approved])</f>
        <v>0</v>
      </c>
      <c r="Q38" s="11">
        <f>SUMIF(Table3[Dist ID],'SAFE Grants by District'!A38,Table3[Payment])</f>
        <v>0</v>
      </c>
      <c r="R38" s="15">
        <f t="shared" si="5"/>
        <v>0</v>
      </c>
      <c r="S38" s="10">
        <v>0</v>
      </c>
      <c r="T38" s="10">
        <v>0</v>
      </c>
      <c r="U38" s="10">
        <v>0</v>
      </c>
      <c r="V38" s="15">
        <v>30000</v>
      </c>
      <c r="W38" s="10">
        <v>0</v>
      </c>
      <c r="X38" s="10">
        <v>1</v>
      </c>
      <c r="Y38" s="10">
        <v>1</v>
      </c>
      <c r="Z38" s="11">
        <f t="shared" si="6"/>
        <v>33000</v>
      </c>
      <c r="AA38" s="10">
        <f t="shared" si="7"/>
        <v>32357.99</v>
      </c>
      <c r="AB38" s="10">
        <f t="shared" si="8"/>
        <v>642.0099999999984</v>
      </c>
      <c r="AC38" s="15">
        <v>63000</v>
      </c>
      <c r="AD38" s="10">
        <v>0</v>
      </c>
      <c r="AE38" s="10">
        <v>0</v>
      </c>
      <c r="AF38" s="10">
        <v>1</v>
      </c>
      <c r="AG38" s="47"/>
    </row>
    <row r="39" spans="1:33" ht="14.5" customHeight="1" x14ac:dyDescent="0.35">
      <c r="A39" s="13">
        <v>165</v>
      </c>
      <c r="B39" s="3">
        <v>14</v>
      </c>
      <c r="C39" s="4" t="s">
        <v>292</v>
      </c>
      <c r="D39" s="11">
        <f>SUMIF(Table1[Dist ID],'SAFE Grants by District'!A39,Table1[Approved])</f>
        <v>0</v>
      </c>
      <c r="E39" s="11">
        <f>SUMIF(Table1[Dist ID],'SAFE Grants by District'!A39,Table1[Payment])</f>
        <v>0</v>
      </c>
      <c r="F39" s="11">
        <f t="shared" si="3"/>
        <v>0</v>
      </c>
      <c r="G39" s="10">
        <v>0</v>
      </c>
      <c r="H39" s="10">
        <v>0</v>
      </c>
      <c r="I39" s="10">
        <v>0</v>
      </c>
      <c r="J39" s="11">
        <f>SUMIF(Round2[Dist ID],'SAFE Grants by District'!A39,Round2[Approved])</f>
        <v>75000</v>
      </c>
      <c r="K39" s="11">
        <f>SUMIF(Round2[Dist ID],'SAFE Grants by District'!A39,Round2[Payment])</f>
        <v>75000</v>
      </c>
      <c r="L39" s="11">
        <f t="shared" si="4"/>
        <v>0</v>
      </c>
      <c r="M39" s="10">
        <v>2</v>
      </c>
      <c r="N39" s="10">
        <v>0</v>
      </c>
      <c r="O39" s="10">
        <v>0</v>
      </c>
      <c r="P39" s="11">
        <f>SUMIF(Table3[Dist ID],'SAFE Grants by District'!A39,Table3[Approved])</f>
        <v>51139</v>
      </c>
      <c r="Q39" s="11">
        <f>SUMIF(Table3[Dist ID],'SAFE Grants by District'!A39,Table3[Payment])</f>
        <v>42753</v>
      </c>
      <c r="R39" s="15">
        <f t="shared" si="5"/>
        <v>8386</v>
      </c>
      <c r="S39" s="10">
        <v>1</v>
      </c>
      <c r="T39" s="10">
        <v>0</v>
      </c>
      <c r="U39" s="10">
        <v>1</v>
      </c>
      <c r="V39" s="15">
        <v>0</v>
      </c>
      <c r="W39" s="10">
        <v>0</v>
      </c>
      <c r="X39" s="10">
        <v>0</v>
      </c>
      <c r="Y39" s="10">
        <v>0</v>
      </c>
      <c r="Z39" s="11">
        <f t="shared" si="6"/>
        <v>126139</v>
      </c>
      <c r="AA39" s="10">
        <f t="shared" si="7"/>
        <v>117753</v>
      </c>
      <c r="AB39" s="10">
        <f t="shared" si="8"/>
        <v>8386</v>
      </c>
      <c r="AC39" s="15">
        <v>0</v>
      </c>
      <c r="AD39" s="10">
        <v>0</v>
      </c>
      <c r="AE39" s="10">
        <v>0</v>
      </c>
      <c r="AF39" s="10">
        <v>0</v>
      </c>
      <c r="AG39" s="47"/>
    </row>
    <row r="40" spans="1:33" ht="14.5" customHeight="1" x14ac:dyDescent="0.35">
      <c r="A40" s="13">
        <v>167</v>
      </c>
      <c r="B40" s="3">
        <v>53</v>
      </c>
      <c r="C40" s="4" t="s">
        <v>99</v>
      </c>
      <c r="D40" s="11">
        <f>SUMIF(Table1[Dist ID],'SAFE Grants by District'!A40,Table1[Approved])</f>
        <v>0</v>
      </c>
      <c r="E40" s="11">
        <f>SUMIF(Table1[Dist ID],'SAFE Grants by District'!A40,Table1[Payment])</f>
        <v>0</v>
      </c>
      <c r="F40" s="11">
        <f t="shared" si="3"/>
        <v>0</v>
      </c>
      <c r="G40" s="10">
        <v>0</v>
      </c>
      <c r="H40" s="10">
        <v>0</v>
      </c>
      <c r="I40" s="10">
        <v>0</v>
      </c>
      <c r="J40" s="11">
        <f>SUMIF(Round2[Dist ID],'SAFE Grants by District'!A40,Round2[Approved])</f>
        <v>23648.47</v>
      </c>
      <c r="K40" s="11">
        <f>SUMIF(Round2[Dist ID],'SAFE Grants by District'!A40,Round2[Payment])</f>
        <v>23647.32</v>
      </c>
      <c r="L40" s="11">
        <f t="shared" si="4"/>
        <v>1.1500000000014552</v>
      </c>
      <c r="M40" s="10">
        <v>2</v>
      </c>
      <c r="N40" s="10">
        <v>0</v>
      </c>
      <c r="O40" s="10">
        <v>0</v>
      </c>
      <c r="P40" s="11">
        <f>SUMIF(Table3[Dist ID],'SAFE Grants by District'!A40,Table3[Approved])</f>
        <v>0</v>
      </c>
      <c r="Q40" s="11">
        <f>SUMIF(Table3[Dist ID],'SAFE Grants by District'!A40,Table3[Payment])</f>
        <v>0</v>
      </c>
      <c r="R40" s="15">
        <f t="shared" si="5"/>
        <v>0</v>
      </c>
      <c r="S40" s="10">
        <v>0</v>
      </c>
      <c r="T40" s="10">
        <v>0</v>
      </c>
      <c r="U40" s="10">
        <v>0</v>
      </c>
      <c r="V40" s="15">
        <v>0</v>
      </c>
      <c r="W40" s="10">
        <v>0</v>
      </c>
      <c r="X40" s="10">
        <v>0</v>
      </c>
      <c r="Y40" s="10">
        <v>0</v>
      </c>
      <c r="Z40" s="11">
        <f t="shared" si="6"/>
        <v>23648.47</v>
      </c>
      <c r="AA40" s="10">
        <f t="shared" si="7"/>
        <v>23647.32</v>
      </c>
      <c r="AB40" s="10">
        <f t="shared" si="8"/>
        <v>1.1500000000014552</v>
      </c>
      <c r="AC40" s="15">
        <v>17000</v>
      </c>
      <c r="AD40" s="10">
        <v>0</v>
      </c>
      <c r="AE40" s="10">
        <v>0</v>
      </c>
      <c r="AF40" s="10">
        <v>1</v>
      </c>
      <c r="AG40" s="47"/>
    </row>
    <row r="41" spans="1:33" ht="14.5" customHeight="1" x14ac:dyDescent="0.35">
      <c r="A41" s="13">
        <v>171</v>
      </c>
      <c r="B41" s="3">
        <v>20</v>
      </c>
      <c r="C41" s="4" t="s">
        <v>547</v>
      </c>
      <c r="D41" s="11">
        <f>SUMIF(Table1[Dist ID],'SAFE Grants by District'!A41,Table1[Approved])</f>
        <v>12893</v>
      </c>
      <c r="E41" s="11">
        <f>SUMIF(Table1[Dist ID],'SAFE Grants by District'!A41,Table1[Payment])</f>
        <v>12893</v>
      </c>
      <c r="F41" s="11">
        <f t="shared" si="3"/>
        <v>0</v>
      </c>
      <c r="G41" s="10">
        <v>1</v>
      </c>
      <c r="H41" s="10">
        <v>0</v>
      </c>
      <c r="I41" s="10">
        <v>0</v>
      </c>
      <c r="J41" s="11">
        <f>SUMIF(Round2[Dist ID],'SAFE Grants by District'!A41,Round2[Approved])</f>
        <v>14942.29</v>
      </c>
      <c r="K41" s="11">
        <f>SUMIF(Round2[Dist ID],'SAFE Grants by District'!A41,Round2[Payment])</f>
        <v>14942.29</v>
      </c>
      <c r="L41" s="11">
        <f t="shared" si="4"/>
        <v>0</v>
      </c>
      <c r="M41" s="10">
        <v>1</v>
      </c>
      <c r="N41" s="10">
        <v>0</v>
      </c>
      <c r="O41" s="10">
        <v>0</v>
      </c>
      <c r="P41" s="11">
        <f>SUMIF(Table3[Dist ID],'SAFE Grants by District'!A41,Table3[Approved])</f>
        <v>0</v>
      </c>
      <c r="Q41" s="11">
        <f>SUMIF(Table3[Dist ID],'SAFE Grants by District'!A41,Table3[Payment])</f>
        <v>0</v>
      </c>
      <c r="R41" s="15">
        <f t="shared" si="5"/>
        <v>0</v>
      </c>
      <c r="S41" s="10">
        <v>0</v>
      </c>
      <c r="T41" s="10">
        <v>0</v>
      </c>
      <c r="U41" s="10">
        <v>0</v>
      </c>
      <c r="V41" s="15">
        <v>0</v>
      </c>
      <c r="W41" s="10">
        <v>0</v>
      </c>
      <c r="X41" s="10">
        <v>0</v>
      </c>
      <c r="Y41" s="10">
        <v>0</v>
      </c>
      <c r="Z41" s="11">
        <f t="shared" si="6"/>
        <v>27835.29</v>
      </c>
      <c r="AA41" s="10">
        <f t="shared" si="7"/>
        <v>27835.29</v>
      </c>
      <c r="AB41" s="10">
        <f t="shared" si="8"/>
        <v>0</v>
      </c>
      <c r="AC41" s="15">
        <v>0</v>
      </c>
      <c r="AD41" s="10">
        <v>0</v>
      </c>
      <c r="AE41" s="10">
        <v>0</v>
      </c>
      <c r="AF41" s="10">
        <v>0</v>
      </c>
      <c r="AG41" s="47"/>
    </row>
    <row r="42" spans="1:33" ht="14.5" customHeight="1" x14ac:dyDescent="0.35">
      <c r="A42" s="13">
        <v>173</v>
      </c>
      <c r="B42" s="3">
        <v>16</v>
      </c>
      <c r="C42" s="4" t="s">
        <v>224</v>
      </c>
      <c r="D42" s="11">
        <f>SUMIF(Table1[Dist ID],'SAFE Grants by District'!A42,Table1[Approved])</f>
        <v>0</v>
      </c>
      <c r="E42" s="11">
        <f>SUMIF(Table1[Dist ID],'SAFE Grants by District'!A42,Table1[Payment])</f>
        <v>0</v>
      </c>
      <c r="F42" s="11">
        <f t="shared" si="3"/>
        <v>0</v>
      </c>
      <c r="G42" s="10">
        <v>0</v>
      </c>
      <c r="H42" s="10">
        <v>0</v>
      </c>
      <c r="I42" s="10">
        <v>0</v>
      </c>
      <c r="J42" s="11">
        <f>SUMIF(Round2[Dist ID],'SAFE Grants by District'!A42,Round2[Approved])</f>
        <v>135472.04</v>
      </c>
      <c r="K42" s="11">
        <f>SUMIF(Round2[Dist ID],'SAFE Grants by District'!A42,Round2[Payment])</f>
        <v>123050.04000000001</v>
      </c>
      <c r="L42" s="11">
        <f t="shared" si="4"/>
        <v>12422</v>
      </c>
      <c r="M42" s="10">
        <v>2</v>
      </c>
      <c r="N42" s="10">
        <v>0</v>
      </c>
      <c r="O42" s="10">
        <v>0</v>
      </c>
      <c r="P42" s="11">
        <f>SUMIF(Table3[Dist ID],'SAFE Grants by District'!A42,Table3[Approved])</f>
        <v>89700</v>
      </c>
      <c r="Q42" s="11">
        <f>SUMIF(Table3[Dist ID],'SAFE Grants by District'!A42,Table3[Payment])</f>
        <v>77694</v>
      </c>
      <c r="R42" s="15">
        <f t="shared" si="5"/>
        <v>12006</v>
      </c>
      <c r="S42" s="10">
        <v>0</v>
      </c>
      <c r="T42" s="10">
        <v>0</v>
      </c>
      <c r="U42" s="10">
        <v>0</v>
      </c>
      <c r="V42" s="15">
        <v>185700</v>
      </c>
      <c r="W42" s="10">
        <v>0</v>
      </c>
      <c r="X42" s="10">
        <v>0</v>
      </c>
      <c r="Y42" s="10">
        <v>2</v>
      </c>
      <c r="Z42" s="11">
        <f t="shared" si="6"/>
        <v>225172.04</v>
      </c>
      <c r="AA42" s="10">
        <f t="shared" si="7"/>
        <v>200744.04</v>
      </c>
      <c r="AB42" s="10">
        <f t="shared" si="8"/>
        <v>24428</v>
      </c>
      <c r="AC42" s="15">
        <v>0</v>
      </c>
      <c r="AD42" s="10">
        <v>0</v>
      </c>
      <c r="AE42" s="10">
        <v>0</v>
      </c>
      <c r="AF42" s="10">
        <v>0</v>
      </c>
      <c r="AG42" s="47"/>
    </row>
    <row r="43" spans="1:33" ht="14.5" customHeight="1" x14ac:dyDescent="0.35">
      <c r="A43" s="13">
        <v>172</v>
      </c>
      <c r="B43" s="3">
        <v>16</v>
      </c>
      <c r="C43" s="4" t="s">
        <v>181</v>
      </c>
      <c r="D43" s="11">
        <f>SUMIF(Table1[Dist ID],'SAFE Grants by District'!A43,Table1[Approved])</f>
        <v>0</v>
      </c>
      <c r="E43" s="11">
        <f>SUMIF(Table1[Dist ID],'SAFE Grants by District'!A43,Table1[Payment])</f>
        <v>0</v>
      </c>
      <c r="F43" s="11">
        <f t="shared" si="3"/>
        <v>0</v>
      </c>
      <c r="G43" s="10">
        <v>0</v>
      </c>
      <c r="H43" s="10">
        <v>0</v>
      </c>
      <c r="I43" s="10">
        <v>0</v>
      </c>
      <c r="J43" s="11">
        <f>SUMIF(Round2[Dist ID],'SAFE Grants by District'!A43,Round2[Approved])</f>
        <v>25000</v>
      </c>
      <c r="K43" s="11">
        <f>SUMIF(Round2[Dist ID],'SAFE Grants by District'!A43,Round2[Payment])</f>
        <v>25000</v>
      </c>
      <c r="L43" s="11">
        <f t="shared" si="4"/>
        <v>0</v>
      </c>
      <c r="M43" s="10">
        <v>2</v>
      </c>
      <c r="N43" s="10">
        <v>0</v>
      </c>
      <c r="O43" s="10">
        <v>0</v>
      </c>
      <c r="P43" s="11">
        <f>SUMIF(Table3[Dist ID],'SAFE Grants by District'!A43,Table3[Approved])</f>
        <v>100000</v>
      </c>
      <c r="Q43" s="11">
        <f>SUMIF(Table3[Dist ID],'SAFE Grants by District'!A43,Table3[Payment])</f>
        <v>91558</v>
      </c>
      <c r="R43" s="15">
        <f t="shared" si="5"/>
        <v>8442</v>
      </c>
      <c r="S43" s="10">
        <v>0</v>
      </c>
      <c r="T43" s="10">
        <v>0</v>
      </c>
      <c r="U43" s="10">
        <v>1</v>
      </c>
      <c r="V43" s="15">
        <v>0</v>
      </c>
      <c r="W43" s="10">
        <v>0</v>
      </c>
      <c r="X43" s="10">
        <v>0</v>
      </c>
      <c r="Y43" s="10">
        <v>0</v>
      </c>
      <c r="Z43" s="11">
        <f t="shared" si="6"/>
        <v>125000</v>
      </c>
      <c r="AA43" s="10">
        <f t="shared" si="7"/>
        <v>116558</v>
      </c>
      <c r="AB43" s="10">
        <f t="shared" si="8"/>
        <v>8442</v>
      </c>
      <c r="AC43" s="15">
        <v>200000</v>
      </c>
      <c r="AD43" s="10">
        <v>0</v>
      </c>
      <c r="AE43" s="10">
        <v>0</v>
      </c>
      <c r="AF43" s="10">
        <v>2</v>
      </c>
      <c r="AG43" s="47"/>
    </row>
    <row r="44" spans="1:33" ht="14.5" customHeight="1" x14ac:dyDescent="0.35">
      <c r="A44" s="13">
        <v>174</v>
      </c>
      <c r="B44" s="3">
        <v>60</v>
      </c>
      <c r="C44" s="4" t="s">
        <v>31</v>
      </c>
      <c r="D44" s="11">
        <f>SUMIF(Table1[Dist ID],'SAFE Grants by District'!A44,Table1[Approved])</f>
        <v>66726.600000000006</v>
      </c>
      <c r="E44" s="11">
        <f>SUMIF(Table1[Dist ID],'SAFE Grants by District'!A44,Table1[Payment])</f>
        <v>0</v>
      </c>
      <c r="F44" s="11">
        <f t="shared" si="3"/>
        <v>66726.600000000006</v>
      </c>
      <c r="G44" s="10">
        <v>1</v>
      </c>
      <c r="H44" s="10">
        <v>0</v>
      </c>
      <c r="I44" s="10">
        <v>1</v>
      </c>
      <c r="J44" s="11">
        <f>SUMIF(Round2[Dist ID],'SAFE Grants by District'!A44,Round2[Approved])</f>
        <v>213933.35</v>
      </c>
      <c r="K44" s="11">
        <f>SUMIF(Round2[Dist ID],'SAFE Grants by District'!A44,Round2[Payment])</f>
        <v>94080.1</v>
      </c>
      <c r="L44" s="11">
        <f t="shared" si="4"/>
        <v>119853.25</v>
      </c>
      <c r="M44" s="10">
        <v>10</v>
      </c>
      <c r="N44" s="10">
        <v>0</v>
      </c>
      <c r="O44" s="10">
        <v>0</v>
      </c>
      <c r="P44" s="11">
        <f>SUMIF(Table3[Dist ID],'SAFE Grants by District'!A44,Table3[Approved])</f>
        <v>0</v>
      </c>
      <c r="Q44" s="11">
        <f>SUMIF(Table3[Dist ID],'SAFE Grants by District'!A44,Table3[Payment])</f>
        <v>0</v>
      </c>
      <c r="R44" s="15">
        <f t="shared" si="5"/>
        <v>0</v>
      </c>
      <c r="S44" s="10">
        <v>0</v>
      </c>
      <c r="T44" s="10">
        <v>0</v>
      </c>
      <c r="U44" s="10">
        <v>0</v>
      </c>
      <c r="V44" s="15">
        <v>0</v>
      </c>
      <c r="W44" s="10">
        <v>0</v>
      </c>
      <c r="X44" s="10">
        <v>0</v>
      </c>
      <c r="Y44" s="10">
        <v>0</v>
      </c>
      <c r="Z44" s="11">
        <f t="shared" si="6"/>
        <v>280659.95</v>
      </c>
      <c r="AA44" s="10">
        <f t="shared" si="7"/>
        <v>94080.1</v>
      </c>
      <c r="AB44" s="10">
        <f t="shared" si="8"/>
        <v>186579.85</v>
      </c>
      <c r="AC44" s="15">
        <v>272763.61</v>
      </c>
      <c r="AD44" s="10">
        <v>2</v>
      </c>
      <c r="AE44" s="10">
        <v>1</v>
      </c>
      <c r="AF44" s="10">
        <v>7</v>
      </c>
      <c r="AG44" s="47"/>
    </row>
    <row r="45" spans="1:33" ht="14.5" customHeight="1" x14ac:dyDescent="0.35">
      <c r="A45" s="13">
        <v>175</v>
      </c>
      <c r="B45" s="3">
        <v>61</v>
      </c>
      <c r="C45" s="4" t="s">
        <v>564</v>
      </c>
      <c r="D45" s="11">
        <f>SUMIF(Table1[Dist ID],'SAFE Grants by District'!A45,Table1[Approved])</f>
        <v>0</v>
      </c>
      <c r="E45" s="11">
        <f>SUMIF(Table1[Dist ID],'SAFE Grants by District'!A45,Table1[Payment])</f>
        <v>0</v>
      </c>
      <c r="F45" s="11">
        <f t="shared" si="3"/>
        <v>0</v>
      </c>
      <c r="G45" s="10">
        <v>0</v>
      </c>
      <c r="H45" s="10">
        <v>0</v>
      </c>
      <c r="I45" s="10">
        <v>0</v>
      </c>
      <c r="J45" s="11">
        <f>SUMIF(Round2[Dist ID],'SAFE Grants by District'!A45,Round2[Approved])</f>
        <v>0</v>
      </c>
      <c r="K45" s="11">
        <f>SUMIF(Round2[Dist ID],'SAFE Grants by District'!A45,Round2[Payment])</f>
        <v>0</v>
      </c>
      <c r="L45" s="11">
        <f t="shared" si="4"/>
        <v>0</v>
      </c>
      <c r="M45" s="10">
        <v>0</v>
      </c>
      <c r="N45" s="10">
        <v>0</v>
      </c>
      <c r="O45" s="10">
        <v>0</v>
      </c>
      <c r="P45" s="11">
        <f>SUMIF(Table3[Dist ID],'SAFE Grants by District'!A45,Table3[Approved])</f>
        <v>0</v>
      </c>
      <c r="Q45" s="11">
        <f>SUMIF(Table3[Dist ID],'SAFE Grants by District'!A45,Table3[Payment])</f>
        <v>0</v>
      </c>
      <c r="R45" s="15">
        <f t="shared" si="5"/>
        <v>0</v>
      </c>
      <c r="S45" s="10">
        <v>0</v>
      </c>
      <c r="T45" s="10">
        <v>0</v>
      </c>
      <c r="U45" s="10">
        <v>0</v>
      </c>
      <c r="V45" s="15">
        <v>0</v>
      </c>
      <c r="W45" s="10">
        <v>0</v>
      </c>
      <c r="X45" s="10">
        <v>0</v>
      </c>
      <c r="Y45" s="10">
        <v>0</v>
      </c>
      <c r="Z45" s="11">
        <f t="shared" si="6"/>
        <v>0</v>
      </c>
      <c r="AA45" s="10">
        <f t="shared" si="7"/>
        <v>0</v>
      </c>
      <c r="AB45" s="10">
        <f t="shared" si="8"/>
        <v>0</v>
      </c>
      <c r="AC45" s="15">
        <v>0</v>
      </c>
      <c r="AD45" s="10">
        <v>0</v>
      </c>
      <c r="AE45" s="10">
        <v>0</v>
      </c>
      <c r="AF45" s="10">
        <v>0</v>
      </c>
      <c r="AG45" s="47"/>
    </row>
    <row r="46" spans="1:33" ht="14.5" customHeight="1" x14ac:dyDescent="0.35">
      <c r="A46" s="13">
        <v>185</v>
      </c>
      <c r="B46" s="3">
        <v>18</v>
      </c>
      <c r="C46" s="4" t="s">
        <v>202</v>
      </c>
      <c r="D46" s="11">
        <f>SUMIF(Table1[Dist ID],'SAFE Grants by District'!A46,Table1[Approved])</f>
        <v>0</v>
      </c>
      <c r="E46" s="11">
        <f>SUMIF(Table1[Dist ID],'SAFE Grants by District'!A46,Table1[Payment])</f>
        <v>0</v>
      </c>
      <c r="F46" s="11">
        <f t="shared" si="3"/>
        <v>0</v>
      </c>
      <c r="G46" s="10">
        <v>0</v>
      </c>
      <c r="H46" s="10">
        <v>0</v>
      </c>
      <c r="I46" s="10">
        <v>0</v>
      </c>
      <c r="J46" s="11">
        <f>SUMIF(Round2[Dist ID],'SAFE Grants by District'!A46,Round2[Approved])</f>
        <v>42777.56</v>
      </c>
      <c r="K46" s="11">
        <f>SUMIF(Round2[Dist ID],'SAFE Grants by District'!A46,Round2[Payment])</f>
        <v>42777.56</v>
      </c>
      <c r="L46" s="11">
        <f t="shared" si="4"/>
        <v>0</v>
      </c>
      <c r="M46" s="10">
        <v>0</v>
      </c>
      <c r="N46" s="10">
        <v>0</v>
      </c>
      <c r="O46" s="10">
        <v>1</v>
      </c>
      <c r="P46" s="11">
        <f>SUMIF(Table3[Dist ID],'SAFE Grants by District'!A46,Table3[Approved])</f>
        <v>200000</v>
      </c>
      <c r="Q46" s="11">
        <f>SUMIF(Table3[Dist ID],'SAFE Grants by District'!A46,Table3[Payment])</f>
        <v>164911.12</v>
      </c>
      <c r="R46" s="15">
        <f t="shared" si="5"/>
        <v>35088.880000000005</v>
      </c>
      <c r="S46" s="10">
        <v>2</v>
      </c>
      <c r="T46" s="10">
        <v>0</v>
      </c>
      <c r="U46" s="10">
        <v>0</v>
      </c>
      <c r="V46" s="15">
        <v>0</v>
      </c>
      <c r="W46" s="10">
        <v>0</v>
      </c>
      <c r="X46" s="10">
        <v>0</v>
      </c>
      <c r="Y46" s="10">
        <v>0</v>
      </c>
      <c r="Z46" s="11">
        <f t="shared" si="6"/>
        <v>242777.56</v>
      </c>
      <c r="AA46" s="10">
        <f t="shared" si="7"/>
        <v>207688.68</v>
      </c>
      <c r="AB46" s="10">
        <f t="shared" si="8"/>
        <v>35088.880000000005</v>
      </c>
      <c r="AC46" s="15">
        <v>44619</v>
      </c>
      <c r="AD46" s="10">
        <v>1</v>
      </c>
      <c r="AE46" s="10">
        <v>0</v>
      </c>
      <c r="AF46" s="10">
        <v>0</v>
      </c>
      <c r="AG46" s="47"/>
    </row>
    <row r="47" spans="1:33" ht="14.5" customHeight="1" x14ac:dyDescent="0.35">
      <c r="A47" s="13">
        <v>187</v>
      </c>
      <c r="B47" s="3">
        <v>13</v>
      </c>
      <c r="C47" s="4" t="s">
        <v>114</v>
      </c>
      <c r="D47" s="11">
        <f>SUMIF(Table1[Dist ID],'SAFE Grants by District'!A47,Table1[Approved])</f>
        <v>0</v>
      </c>
      <c r="E47" s="11">
        <f>SUMIF(Table1[Dist ID],'SAFE Grants by District'!A47,Table1[Payment])</f>
        <v>0</v>
      </c>
      <c r="F47" s="11">
        <f t="shared" si="3"/>
        <v>0</v>
      </c>
      <c r="G47" s="10">
        <v>0</v>
      </c>
      <c r="H47" s="10">
        <v>0</v>
      </c>
      <c r="I47" s="10">
        <v>0</v>
      </c>
      <c r="J47" s="11">
        <f>SUMIF(Round2[Dist ID],'SAFE Grants by District'!A47,Round2[Approved])</f>
        <v>99000</v>
      </c>
      <c r="K47" s="11">
        <f>SUMIF(Round2[Dist ID],'SAFE Grants by District'!A47,Round2[Payment])</f>
        <v>99000</v>
      </c>
      <c r="L47" s="11">
        <f t="shared" si="4"/>
        <v>0</v>
      </c>
      <c r="M47" s="10">
        <v>1</v>
      </c>
      <c r="N47" s="10">
        <v>0</v>
      </c>
      <c r="O47" s="10">
        <v>0</v>
      </c>
      <c r="P47" s="11">
        <f>SUMIF(Table3[Dist ID],'SAFE Grants by District'!A47,Table3[Approved])</f>
        <v>0</v>
      </c>
      <c r="Q47" s="11">
        <f>SUMIF(Table3[Dist ID],'SAFE Grants by District'!A47,Table3[Payment])</f>
        <v>0</v>
      </c>
      <c r="R47" s="15">
        <f t="shared" si="5"/>
        <v>0</v>
      </c>
      <c r="S47" s="10">
        <v>0</v>
      </c>
      <c r="T47" s="10">
        <v>0</v>
      </c>
      <c r="U47" s="10">
        <v>0</v>
      </c>
      <c r="V47" s="15">
        <v>0</v>
      </c>
      <c r="W47" s="10">
        <v>0</v>
      </c>
      <c r="X47" s="10">
        <v>0</v>
      </c>
      <c r="Y47" s="10">
        <v>0</v>
      </c>
      <c r="Z47" s="11">
        <f t="shared" si="6"/>
        <v>99000</v>
      </c>
      <c r="AA47" s="10">
        <f t="shared" si="7"/>
        <v>99000</v>
      </c>
      <c r="AB47" s="10">
        <f t="shared" si="8"/>
        <v>0</v>
      </c>
      <c r="AC47" s="15">
        <v>100000</v>
      </c>
      <c r="AD47" s="10">
        <v>1</v>
      </c>
      <c r="AE47" s="10">
        <v>0</v>
      </c>
      <c r="AF47" s="10">
        <v>0</v>
      </c>
      <c r="AG47" s="47"/>
    </row>
    <row r="48" spans="1:33" ht="14.5" customHeight="1" x14ac:dyDescent="0.35">
      <c r="A48" s="13">
        <v>189</v>
      </c>
      <c r="B48" s="3">
        <v>83</v>
      </c>
      <c r="C48" s="4" t="s">
        <v>156</v>
      </c>
      <c r="D48" s="11">
        <f>SUMIF(Table1[Dist ID],'SAFE Grants by District'!A48,Table1[Approved])</f>
        <v>3925</v>
      </c>
      <c r="E48" s="11">
        <f>SUMIF(Table1[Dist ID],'SAFE Grants by District'!A48,Table1[Payment])</f>
        <v>3925</v>
      </c>
      <c r="F48" s="11">
        <f t="shared" si="3"/>
        <v>0</v>
      </c>
      <c r="G48" s="10">
        <v>1</v>
      </c>
      <c r="H48" s="10">
        <v>0</v>
      </c>
      <c r="I48" s="10">
        <v>0</v>
      </c>
      <c r="J48" s="11">
        <f>SUMIF(Round2[Dist ID],'SAFE Grants by District'!A48,Round2[Approved])</f>
        <v>8279</v>
      </c>
      <c r="K48" s="11">
        <f>SUMIF(Round2[Dist ID],'SAFE Grants by District'!A48,Round2[Payment])</f>
        <v>8279</v>
      </c>
      <c r="L48" s="11">
        <f t="shared" si="4"/>
        <v>0</v>
      </c>
      <c r="M48" s="10">
        <v>1</v>
      </c>
      <c r="N48" s="10">
        <v>0</v>
      </c>
      <c r="O48" s="10">
        <v>0</v>
      </c>
      <c r="P48" s="11">
        <f>SUMIF(Table3[Dist ID],'SAFE Grants by District'!A48,Table3[Approved])</f>
        <v>0</v>
      </c>
      <c r="Q48" s="11">
        <f>SUMIF(Table3[Dist ID],'SAFE Grants by District'!A48,Table3[Payment])</f>
        <v>0</v>
      </c>
      <c r="R48" s="15">
        <f t="shared" si="5"/>
        <v>0</v>
      </c>
      <c r="S48" s="10">
        <v>0</v>
      </c>
      <c r="T48" s="10">
        <v>0</v>
      </c>
      <c r="U48" s="10">
        <v>0</v>
      </c>
      <c r="V48" s="15">
        <v>0</v>
      </c>
      <c r="W48" s="10">
        <v>0</v>
      </c>
      <c r="X48" s="10">
        <v>0</v>
      </c>
      <c r="Y48" s="10">
        <v>0</v>
      </c>
      <c r="Z48" s="11">
        <f t="shared" si="6"/>
        <v>12204</v>
      </c>
      <c r="AA48" s="10">
        <f t="shared" si="7"/>
        <v>12204</v>
      </c>
      <c r="AB48" s="10">
        <f t="shared" si="8"/>
        <v>0</v>
      </c>
      <c r="AC48" s="15">
        <v>95000</v>
      </c>
      <c r="AD48" s="10">
        <v>0</v>
      </c>
      <c r="AE48" s="10">
        <v>1</v>
      </c>
      <c r="AF48" s="10">
        <v>0</v>
      </c>
      <c r="AG48" s="47"/>
    </row>
    <row r="49" spans="1:33" ht="14.5" customHeight="1" x14ac:dyDescent="0.35">
      <c r="A49" s="13">
        <v>191</v>
      </c>
      <c r="B49" s="3">
        <v>73</v>
      </c>
      <c r="C49" s="4" t="s">
        <v>302</v>
      </c>
      <c r="D49" s="11">
        <f>SUMIF(Table1[Dist ID],'SAFE Grants by District'!A49,Table1[Approved])</f>
        <v>0</v>
      </c>
      <c r="E49" s="11">
        <f>SUMIF(Table1[Dist ID],'SAFE Grants by District'!A49,Table1[Payment])</f>
        <v>0</v>
      </c>
      <c r="F49" s="11">
        <f t="shared" si="3"/>
        <v>0</v>
      </c>
      <c r="G49" s="10">
        <v>0</v>
      </c>
      <c r="H49" s="10">
        <v>0</v>
      </c>
      <c r="I49" s="10">
        <v>0</v>
      </c>
      <c r="J49" s="11">
        <f>SUMIF(Round2[Dist ID],'SAFE Grants by District'!A49,Round2[Approved])</f>
        <v>108048.91</v>
      </c>
      <c r="K49" s="11">
        <f>SUMIF(Round2[Dist ID],'SAFE Grants by District'!A49,Round2[Payment])</f>
        <v>108048.91</v>
      </c>
      <c r="L49" s="11">
        <f t="shared" si="4"/>
        <v>0</v>
      </c>
      <c r="M49" s="10">
        <v>10</v>
      </c>
      <c r="N49" s="10">
        <v>0</v>
      </c>
      <c r="O49" s="10">
        <v>0</v>
      </c>
      <c r="P49" s="11">
        <f>SUMIF(Table3[Dist ID],'SAFE Grants by District'!A49,Table3[Approved])</f>
        <v>66346</v>
      </c>
      <c r="Q49" s="11">
        <f>SUMIF(Table3[Dist ID],'SAFE Grants by District'!A49,Table3[Payment])</f>
        <v>66346</v>
      </c>
      <c r="R49" s="15">
        <f t="shared" si="5"/>
        <v>0</v>
      </c>
      <c r="S49" s="10">
        <v>2</v>
      </c>
      <c r="T49" s="10">
        <v>3</v>
      </c>
      <c r="U49" s="10">
        <v>0</v>
      </c>
      <c r="V49" s="15">
        <v>0</v>
      </c>
      <c r="W49" s="10">
        <v>0</v>
      </c>
      <c r="X49" s="10">
        <v>0</v>
      </c>
      <c r="Y49" s="10">
        <v>0</v>
      </c>
      <c r="Z49" s="11">
        <f t="shared" si="6"/>
        <v>174394.91</v>
      </c>
      <c r="AA49" s="10">
        <f t="shared" si="7"/>
        <v>174394.91</v>
      </c>
      <c r="AB49" s="10">
        <f t="shared" si="8"/>
        <v>0</v>
      </c>
      <c r="AC49" s="15">
        <v>0</v>
      </c>
      <c r="AD49" s="10">
        <v>0</v>
      </c>
      <c r="AE49" s="10">
        <v>0</v>
      </c>
      <c r="AF49" s="10">
        <v>0</v>
      </c>
      <c r="AG49" s="47"/>
    </row>
    <row r="50" spans="1:33" ht="14.5" customHeight="1" x14ac:dyDescent="0.35">
      <c r="A50" s="13">
        <v>195</v>
      </c>
      <c r="B50" s="3">
        <v>79</v>
      </c>
      <c r="C50" s="4" t="s">
        <v>568</v>
      </c>
      <c r="D50" s="11">
        <f>SUMIF(Table1[Dist ID],'SAFE Grants by District'!A50,Table1[Approved])</f>
        <v>0</v>
      </c>
      <c r="E50" s="11">
        <f>SUMIF(Table1[Dist ID],'SAFE Grants by District'!A50,Table1[Payment])</f>
        <v>0</v>
      </c>
      <c r="F50" s="11">
        <f t="shared" si="3"/>
        <v>0</v>
      </c>
      <c r="G50" s="10">
        <v>0</v>
      </c>
      <c r="H50" s="10">
        <v>0</v>
      </c>
      <c r="I50" s="10">
        <v>0</v>
      </c>
      <c r="J50" s="11">
        <f>SUMIF(Round2[Dist ID],'SAFE Grants by District'!A50,Round2[Approved])</f>
        <v>0</v>
      </c>
      <c r="K50" s="11">
        <f>SUMIF(Round2[Dist ID],'SAFE Grants by District'!A50,Round2[Payment])</f>
        <v>0</v>
      </c>
      <c r="L50" s="11">
        <f t="shared" si="4"/>
        <v>0</v>
      </c>
      <c r="M50" s="10">
        <v>0</v>
      </c>
      <c r="N50" s="10">
        <v>0</v>
      </c>
      <c r="O50" s="10">
        <v>0</v>
      </c>
      <c r="P50" s="11">
        <f>SUMIF(Table3[Dist ID],'SAFE Grants by District'!A50,Table3[Approved])</f>
        <v>0</v>
      </c>
      <c r="Q50" s="11">
        <f>SUMIF(Table3[Dist ID],'SAFE Grants by District'!A50,Table3[Payment])</f>
        <v>0</v>
      </c>
      <c r="R50" s="15">
        <f t="shared" si="5"/>
        <v>0</v>
      </c>
      <c r="S50" s="10">
        <v>0</v>
      </c>
      <c r="T50" s="10">
        <v>0</v>
      </c>
      <c r="U50" s="10">
        <v>0</v>
      </c>
      <c r="V50" s="15">
        <v>0</v>
      </c>
      <c r="W50" s="10">
        <v>0</v>
      </c>
      <c r="X50" s="10">
        <v>0</v>
      </c>
      <c r="Y50" s="10">
        <v>0</v>
      </c>
      <c r="Z50" s="11">
        <f t="shared" si="6"/>
        <v>0</v>
      </c>
      <c r="AA50" s="10">
        <f t="shared" si="7"/>
        <v>0</v>
      </c>
      <c r="AB50" s="10">
        <f t="shared" si="8"/>
        <v>0</v>
      </c>
      <c r="AC50" s="15">
        <v>0</v>
      </c>
      <c r="AD50" s="10">
        <v>0</v>
      </c>
      <c r="AE50" s="10">
        <v>0</v>
      </c>
      <c r="AF50" s="10">
        <v>0</v>
      </c>
      <c r="AG50" s="47"/>
    </row>
    <row r="51" spans="1:33" ht="14.5" customHeight="1" x14ac:dyDescent="0.35">
      <c r="A51" s="13">
        <v>199</v>
      </c>
      <c r="B51" s="3">
        <v>19</v>
      </c>
      <c r="C51" s="4" t="s">
        <v>237</v>
      </c>
      <c r="D51" s="11">
        <f>SUMIF(Table1[Dist ID],'SAFE Grants by District'!A51,Table1[Approved])</f>
        <v>0</v>
      </c>
      <c r="E51" s="11">
        <f>SUMIF(Table1[Dist ID],'SAFE Grants by District'!A51,Table1[Payment])</f>
        <v>0</v>
      </c>
      <c r="F51" s="11">
        <f t="shared" si="3"/>
        <v>0</v>
      </c>
      <c r="G51" s="10">
        <v>0</v>
      </c>
      <c r="H51" s="10">
        <v>0</v>
      </c>
      <c r="I51" s="10">
        <v>0</v>
      </c>
      <c r="J51" s="11">
        <f>SUMIF(Round2[Dist ID],'SAFE Grants by District'!A51,Round2[Approved])</f>
        <v>136850</v>
      </c>
      <c r="K51" s="11">
        <f>SUMIF(Round2[Dist ID],'SAFE Grants by District'!A51,Round2[Payment])</f>
        <v>136850</v>
      </c>
      <c r="L51" s="11">
        <f t="shared" si="4"/>
        <v>0</v>
      </c>
      <c r="M51" s="10">
        <v>3</v>
      </c>
      <c r="N51" s="10">
        <v>0</v>
      </c>
      <c r="O51" s="10">
        <v>0</v>
      </c>
      <c r="P51" s="11">
        <f>SUMIF(Table3[Dist ID],'SAFE Grants by District'!A51,Table3[Approved])</f>
        <v>383572.04000000004</v>
      </c>
      <c r="Q51" s="11">
        <f>SUMIF(Table3[Dist ID],'SAFE Grants by District'!A51,Table3[Payment])</f>
        <v>382130.96</v>
      </c>
      <c r="R51" s="15">
        <f t="shared" si="5"/>
        <v>1441.0800000000163</v>
      </c>
      <c r="S51" s="10">
        <v>2</v>
      </c>
      <c r="T51" s="10">
        <v>3</v>
      </c>
      <c r="U51" s="10">
        <v>5</v>
      </c>
      <c r="V51" s="15">
        <v>26570</v>
      </c>
      <c r="W51" s="10">
        <v>1</v>
      </c>
      <c r="X51" s="10">
        <v>0</v>
      </c>
      <c r="Y51" s="10">
        <v>0</v>
      </c>
      <c r="Z51" s="11">
        <f t="shared" si="6"/>
        <v>520422.04000000004</v>
      </c>
      <c r="AA51" s="10">
        <f t="shared" si="7"/>
        <v>518980.96</v>
      </c>
      <c r="AB51" s="10">
        <f t="shared" si="8"/>
        <v>1441.0800000000163</v>
      </c>
      <c r="AC51" s="15">
        <v>0</v>
      </c>
      <c r="AD51" s="10">
        <v>0</v>
      </c>
      <c r="AE51" s="10">
        <v>0</v>
      </c>
      <c r="AF51" s="10">
        <v>0</v>
      </c>
      <c r="AG51" s="47"/>
    </row>
    <row r="52" spans="1:33" ht="14.5" customHeight="1" x14ac:dyDescent="0.35">
      <c r="A52" s="13">
        <v>203</v>
      </c>
      <c r="B52" s="3">
        <v>20</v>
      </c>
      <c r="C52" s="4" t="s">
        <v>578</v>
      </c>
      <c r="D52" s="11">
        <f>SUMIF(Table1[Dist ID],'SAFE Grants by District'!A52,Table1[Approved])</f>
        <v>0</v>
      </c>
      <c r="E52" s="11">
        <f>SUMIF(Table1[Dist ID],'SAFE Grants by District'!A52,Table1[Payment])</f>
        <v>0</v>
      </c>
      <c r="F52" s="11">
        <f t="shared" si="3"/>
        <v>0</v>
      </c>
      <c r="G52" s="10">
        <v>0</v>
      </c>
      <c r="H52" s="10">
        <v>0</v>
      </c>
      <c r="I52" s="10">
        <v>0</v>
      </c>
      <c r="J52" s="11">
        <f>SUMIF(Round2[Dist ID],'SAFE Grants by District'!A52,Round2[Approved])</f>
        <v>0</v>
      </c>
      <c r="K52" s="11">
        <f>SUMIF(Round2[Dist ID],'SAFE Grants by District'!A52,Round2[Payment])</f>
        <v>0</v>
      </c>
      <c r="L52" s="11">
        <f t="shared" si="4"/>
        <v>0</v>
      </c>
      <c r="M52" s="10">
        <v>0</v>
      </c>
      <c r="N52" s="10">
        <v>0</v>
      </c>
      <c r="O52" s="10">
        <v>0</v>
      </c>
      <c r="P52" s="11">
        <f>SUMIF(Table3[Dist ID],'SAFE Grants by District'!A52,Table3[Approved])</f>
        <v>0</v>
      </c>
      <c r="Q52" s="11">
        <f>SUMIF(Table3[Dist ID],'SAFE Grants by District'!A52,Table3[Payment])</f>
        <v>0</v>
      </c>
      <c r="R52" s="15">
        <f t="shared" si="5"/>
        <v>0</v>
      </c>
      <c r="S52" s="10">
        <v>0</v>
      </c>
      <c r="T52" s="10">
        <v>0</v>
      </c>
      <c r="U52" s="10">
        <v>0</v>
      </c>
      <c r="V52" s="15">
        <v>0</v>
      </c>
      <c r="W52" s="10">
        <v>0</v>
      </c>
      <c r="X52" s="10">
        <v>0</v>
      </c>
      <c r="Y52" s="10">
        <v>0</v>
      </c>
      <c r="Z52" s="11">
        <f t="shared" si="6"/>
        <v>0</v>
      </c>
      <c r="AA52" s="10">
        <f t="shared" si="7"/>
        <v>0</v>
      </c>
      <c r="AB52" s="10">
        <f t="shared" si="8"/>
        <v>0</v>
      </c>
      <c r="AC52" s="15">
        <v>0</v>
      </c>
      <c r="AD52" s="10">
        <v>0</v>
      </c>
      <c r="AE52" s="10">
        <v>0</v>
      </c>
      <c r="AF52" s="10">
        <v>0</v>
      </c>
      <c r="AG52" s="47"/>
    </row>
    <row r="53" spans="1:33" ht="14.5" customHeight="1" x14ac:dyDescent="0.35">
      <c r="A53" s="13">
        <v>208</v>
      </c>
      <c r="B53" s="3">
        <v>49</v>
      </c>
      <c r="C53" s="4" t="s">
        <v>25</v>
      </c>
      <c r="D53" s="11">
        <f>SUMIF(Table1[Dist ID],'SAFE Grants by District'!A53,Table1[Approved])</f>
        <v>29500</v>
      </c>
      <c r="E53" s="11">
        <f>SUMIF(Table1[Dist ID],'SAFE Grants by District'!A53,Table1[Payment])</f>
        <v>0</v>
      </c>
      <c r="F53" s="11">
        <f t="shared" si="3"/>
        <v>29500</v>
      </c>
      <c r="G53" s="10">
        <v>0</v>
      </c>
      <c r="H53" s="10">
        <v>0</v>
      </c>
      <c r="I53" s="10">
        <v>0</v>
      </c>
      <c r="J53" s="11">
        <f>SUMIF(Round2[Dist ID],'SAFE Grants by District'!A53,Round2[Approved])</f>
        <v>236430.44</v>
      </c>
      <c r="K53" s="11">
        <f>SUMIF(Round2[Dist ID],'SAFE Grants by District'!A53,Round2[Payment])</f>
        <v>190775.53999999998</v>
      </c>
      <c r="L53" s="11">
        <f t="shared" si="4"/>
        <v>45654.900000000023</v>
      </c>
      <c r="M53" s="10">
        <v>7</v>
      </c>
      <c r="N53" s="10">
        <v>0</v>
      </c>
      <c r="O53" s="10">
        <v>0</v>
      </c>
      <c r="P53" s="11">
        <f>SUMIF(Table3[Dist ID],'SAFE Grants by District'!A53,Table3[Approved])</f>
        <v>199500</v>
      </c>
      <c r="Q53" s="11">
        <f>SUMIF(Table3[Dist ID],'SAFE Grants by District'!A53,Table3[Payment])</f>
        <v>34635.5</v>
      </c>
      <c r="R53" s="15">
        <f t="shared" si="5"/>
        <v>164864.5</v>
      </c>
      <c r="S53" s="10">
        <v>2</v>
      </c>
      <c r="T53" s="10">
        <v>3</v>
      </c>
      <c r="U53" s="10">
        <v>2</v>
      </c>
      <c r="V53" s="15">
        <v>139500</v>
      </c>
      <c r="W53" s="10">
        <v>0</v>
      </c>
      <c r="X53" s="10">
        <v>5</v>
      </c>
      <c r="Y53" s="10">
        <v>2</v>
      </c>
      <c r="Z53" s="11">
        <f t="shared" si="6"/>
        <v>465430.44</v>
      </c>
      <c r="AA53" s="10">
        <f t="shared" si="7"/>
        <v>225411.03999999998</v>
      </c>
      <c r="AB53" s="10">
        <f t="shared" si="8"/>
        <v>240019.40000000002</v>
      </c>
      <c r="AC53" s="15">
        <v>317300</v>
      </c>
      <c r="AD53" s="10">
        <v>4</v>
      </c>
      <c r="AE53" s="10">
        <v>8</v>
      </c>
      <c r="AF53" s="10">
        <v>3</v>
      </c>
      <c r="AG53" s="47"/>
    </row>
    <row r="54" spans="1:33" ht="14.5" customHeight="1" x14ac:dyDescent="0.35">
      <c r="A54" s="13">
        <v>211</v>
      </c>
      <c r="B54" s="3">
        <v>75</v>
      </c>
      <c r="C54" s="4" t="s">
        <v>27</v>
      </c>
      <c r="D54" s="11">
        <f>SUMIF(Table1[Dist ID],'SAFE Grants by District'!A54,Table1[Approved])</f>
        <v>0</v>
      </c>
      <c r="E54" s="11">
        <f>SUMIF(Table1[Dist ID],'SAFE Grants by District'!A54,Table1[Payment])</f>
        <v>0</v>
      </c>
      <c r="F54" s="11">
        <f t="shared" si="3"/>
        <v>0</v>
      </c>
      <c r="G54" s="10">
        <v>0</v>
      </c>
      <c r="H54" s="10">
        <v>0</v>
      </c>
      <c r="I54" s="10">
        <v>0</v>
      </c>
      <c r="J54" s="11">
        <f>SUMIF(Round2[Dist ID],'SAFE Grants by District'!A54,Round2[Approved])</f>
        <v>20300</v>
      </c>
      <c r="K54" s="11">
        <f>SUMIF(Round2[Dist ID],'SAFE Grants by District'!A54,Round2[Payment])</f>
        <v>20300</v>
      </c>
      <c r="L54" s="11">
        <f t="shared" si="4"/>
        <v>0</v>
      </c>
      <c r="M54" s="10">
        <v>1</v>
      </c>
      <c r="N54" s="10">
        <v>0</v>
      </c>
      <c r="O54" s="10">
        <v>0</v>
      </c>
      <c r="P54" s="11">
        <f>SUMIF(Table3[Dist ID],'SAFE Grants by District'!A54,Table3[Approved])</f>
        <v>0</v>
      </c>
      <c r="Q54" s="11">
        <f>SUMIF(Table3[Dist ID],'SAFE Grants by District'!A54,Table3[Payment])</f>
        <v>0</v>
      </c>
      <c r="R54" s="15">
        <f t="shared" si="5"/>
        <v>0</v>
      </c>
      <c r="S54" s="10">
        <v>0</v>
      </c>
      <c r="T54" s="10">
        <v>0</v>
      </c>
      <c r="U54" s="10">
        <v>0</v>
      </c>
      <c r="V54" s="15">
        <v>0</v>
      </c>
      <c r="W54" s="10">
        <v>0</v>
      </c>
      <c r="X54" s="10">
        <v>0</v>
      </c>
      <c r="Y54" s="10">
        <v>0</v>
      </c>
      <c r="Z54" s="11">
        <f t="shared" si="6"/>
        <v>20300</v>
      </c>
      <c r="AA54" s="10">
        <f t="shared" si="7"/>
        <v>20300</v>
      </c>
      <c r="AB54" s="10">
        <f t="shared" si="8"/>
        <v>0</v>
      </c>
      <c r="AC54" s="15">
        <v>6500</v>
      </c>
      <c r="AD54" s="10">
        <v>1</v>
      </c>
      <c r="AE54" s="10">
        <v>0</v>
      </c>
      <c r="AF54" s="10">
        <v>0</v>
      </c>
      <c r="AG54" s="47"/>
    </row>
    <row r="55" spans="1:33" ht="14.5" customHeight="1" x14ac:dyDescent="0.35">
      <c r="A55" s="13">
        <v>215</v>
      </c>
      <c r="B55" s="3">
        <v>50</v>
      </c>
      <c r="C55" s="4" t="s">
        <v>171</v>
      </c>
      <c r="D55" s="11">
        <f>SUMIF(Table1[Dist ID],'SAFE Grants by District'!A55,Table1[Approved])</f>
        <v>80518.66</v>
      </c>
      <c r="E55" s="11">
        <f>SUMIF(Table1[Dist ID],'SAFE Grants by District'!A55,Table1[Payment])</f>
        <v>80518.66</v>
      </c>
      <c r="F55" s="11">
        <f t="shared" si="3"/>
        <v>0</v>
      </c>
      <c r="G55" s="10">
        <v>0</v>
      </c>
      <c r="H55" s="10">
        <v>1</v>
      </c>
      <c r="I55" s="10">
        <v>1</v>
      </c>
      <c r="J55" s="11">
        <f>SUMIF(Round2[Dist ID],'SAFE Grants by District'!A55,Round2[Approved])</f>
        <v>0</v>
      </c>
      <c r="K55" s="11">
        <f>SUMIF(Round2[Dist ID],'SAFE Grants by District'!A55,Round2[Payment])</f>
        <v>0</v>
      </c>
      <c r="L55" s="11">
        <f t="shared" si="4"/>
        <v>0</v>
      </c>
      <c r="M55" s="10">
        <v>0</v>
      </c>
      <c r="N55" s="10">
        <v>0</v>
      </c>
      <c r="O55" s="10">
        <v>0</v>
      </c>
      <c r="P55" s="11">
        <f>SUMIF(Table3[Dist ID],'SAFE Grants by District'!A55,Table3[Approved])</f>
        <v>0</v>
      </c>
      <c r="Q55" s="11">
        <f>SUMIF(Table3[Dist ID],'SAFE Grants by District'!A55,Table3[Payment])</f>
        <v>0</v>
      </c>
      <c r="R55" s="15">
        <f t="shared" si="5"/>
        <v>0</v>
      </c>
      <c r="S55" s="10">
        <v>0</v>
      </c>
      <c r="T55" s="10">
        <v>0</v>
      </c>
      <c r="U55" s="10">
        <v>0</v>
      </c>
      <c r="V55" s="15">
        <v>0</v>
      </c>
      <c r="W55" s="10">
        <v>0</v>
      </c>
      <c r="X55" s="10">
        <v>0</v>
      </c>
      <c r="Y55" s="10">
        <v>0</v>
      </c>
      <c r="Z55" s="11">
        <f t="shared" si="6"/>
        <v>80518.66</v>
      </c>
      <c r="AA55" s="10">
        <f t="shared" si="7"/>
        <v>80518.66</v>
      </c>
      <c r="AB55" s="10">
        <f t="shared" si="8"/>
        <v>0</v>
      </c>
      <c r="AC55" s="15">
        <v>100000</v>
      </c>
      <c r="AD55" s="10">
        <v>2</v>
      </c>
      <c r="AE55" s="10">
        <v>0</v>
      </c>
      <c r="AF55" s="10">
        <v>1</v>
      </c>
      <c r="AG55" s="47"/>
    </row>
    <row r="56" spans="1:33" ht="14.5" customHeight="1" x14ac:dyDescent="0.35">
      <c r="A56" s="13">
        <v>223</v>
      </c>
      <c r="B56" s="3">
        <v>55</v>
      </c>
      <c r="C56" s="4" t="s">
        <v>18</v>
      </c>
      <c r="D56" s="11">
        <f>SUMIF(Table1[Dist ID],'SAFE Grants by District'!A56,Table1[Approved])</f>
        <v>0</v>
      </c>
      <c r="E56" s="11">
        <f>SUMIF(Table1[Dist ID],'SAFE Grants by District'!A56,Table1[Payment])</f>
        <v>0</v>
      </c>
      <c r="F56" s="11">
        <f t="shared" si="3"/>
        <v>0</v>
      </c>
      <c r="G56" s="10">
        <v>0</v>
      </c>
      <c r="H56" s="10">
        <v>0</v>
      </c>
      <c r="I56" s="10">
        <v>0</v>
      </c>
      <c r="J56" s="11">
        <f>SUMIF(Round2[Dist ID],'SAFE Grants by District'!A56,Round2[Approved])</f>
        <v>64000</v>
      </c>
      <c r="K56" s="11">
        <f>SUMIF(Round2[Dist ID],'SAFE Grants by District'!A56,Round2[Payment])</f>
        <v>64000</v>
      </c>
      <c r="L56" s="11">
        <f t="shared" si="4"/>
        <v>0</v>
      </c>
      <c r="M56" s="10">
        <v>2</v>
      </c>
      <c r="N56" s="10">
        <v>0</v>
      </c>
      <c r="O56" s="10">
        <v>0</v>
      </c>
      <c r="P56" s="11">
        <f>SUMIF(Table3[Dist ID],'SAFE Grants by District'!A56,Table3[Approved])</f>
        <v>100000</v>
      </c>
      <c r="Q56" s="11">
        <f>SUMIF(Table3[Dist ID],'SAFE Grants by District'!A56,Table3[Payment])</f>
        <v>0</v>
      </c>
      <c r="R56" s="15">
        <f t="shared" si="5"/>
        <v>100000</v>
      </c>
      <c r="S56" s="10">
        <v>0</v>
      </c>
      <c r="T56" s="10">
        <v>1</v>
      </c>
      <c r="U56" s="10">
        <v>1</v>
      </c>
      <c r="V56" s="15">
        <v>0</v>
      </c>
      <c r="W56" s="10">
        <v>0</v>
      </c>
      <c r="X56" s="10">
        <v>0</v>
      </c>
      <c r="Y56" s="10">
        <v>0</v>
      </c>
      <c r="Z56" s="11">
        <f t="shared" si="6"/>
        <v>164000</v>
      </c>
      <c r="AA56" s="10">
        <f t="shared" si="7"/>
        <v>64000</v>
      </c>
      <c r="AB56" s="10">
        <f t="shared" si="8"/>
        <v>100000</v>
      </c>
      <c r="AC56" s="15">
        <v>100000</v>
      </c>
      <c r="AD56" s="10">
        <v>0</v>
      </c>
      <c r="AE56" s="10">
        <v>1</v>
      </c>
      <c r="AF56" s="10">
        <v>1</v>
      </c>
      <c r="AG56" s="47"/>
    </row>
    <row r="57" spans="1:33" ht="14.5" customHeight="1" x14ac:dyDescent="0.35">
      <c r="A57" s="13">
        <v>225</v>
      </c>
      <c r="B57" s="3">
        <v>90</v>
      </c>
      <c r="C57" s="4" t="s">
        <v>382</v>
      </c>
      <c r="D57" s="11">
        <f>SUMIF(Table1[Dist ID],'SAFE Grants by District'!A57,Table1[Approved])</f>
        <v>0</v>
      </c>
      <c r="E57" s="11">
        <f>SUMIF(Table1[Dist ID],'SAFE Grants by District'!A57,Table1[Payment])</f>
        <v>0</v>
      </c>
      <c r="F57" s="11">
        <f t="shared" si="3"/>
        <v>0</v>
      </c>
      <c r="G57" s="10">
        <v>0</v>
      </c>
      <c r="H57" s="10">
        <v>0</v>
      </c>
      <c r="I57" s="10">
        <v>0</v>
      </c>
      <c r="J57" s="11">
        <f>SUMIF(Round2[Dist ID],'SAFE Grants by District'!A57,Round2[Approved])</f>
        <v>75000</v>
      </c>
      <c r="K57" s="11">
        <f>SUMIF(Round2[Dist ID],'SAFE Grants by District'!A57,Round2[Payment])</f>
        <v>75000</v>
      </c>
      <c r="L57" s="11">
        <f t="shared" si="4"/>
        <v>0</v>
      </c>
      <c r="M57" s="10">
        <v>1</v>
      </c>
      <c r="N57" s="10">
        <v>0</v>
      </c>
      <c r="O57" s="10">
        <v>0</v>
      </c>
      <c r="P57" s="11">
        <f>SUMIF(Table3[Dist ID],'SAFE Grants by District'!A57,Table3[Approved])</f>
        <v>10000</v>
      </c>
      <c r="Q57" s="11">
        <f>SUMIF(Table3[Dist ID],'SAFE Grants by District'!A57,Table3[Payment])</f>
        <v>10000</v>
      </c>
      <c r="R57" s="15">
        <f t="shared" si="5"/>
        <v>0</v>
      </c>
      <c r="S57" s="10">
        <v>0</v>
      </c>
      <c r="T57" s="10">
        <v>0</v>
      </c>
      <c r="U57" s="10">
        <v>1</v>
      </c>
      <c r="V57" s="15">
        <v>0</v>
      </c>
      <c r="W57" s="10">
        <v>0</v>
      </c>
      <c r="X57" s="10">
        <v>0</v>
      </c>
      <c r="Y57" s="10">
        <v>0</v>
      </c>
      <c r="Z57" s="11">
        <f t="shared" si="6"/>
        <v>85000</v>
      </c>
      <c r="AA57" s="10">
        <f t="shared" si="7"/>
        <v>85000</v>
      </c>
      <c r="AB57" s="10">
        <f t="shared" si="8"/>
        <v>0</v>
      </c>
      <c r="AC57" s="15">
        <v>0</v>
      </c>
      <c r="AD57" s="10">
        <v>0</v>
      </c>
      <c r="AE57" s="10">
        <v>0</v>
      </c>
      <c r="AF57" s="10">
        <v>0</v>
      </c>
      <c r="AG57" s="47"/>
    </row>
    <row r="58" spans="1:33" ht="14.5" customHeight="1" x14ac:dyDescent="0.35">
      <c r="A58" s="13">
        <v>227</v>
      </c>
      <c r="B58" s="3">
        <v>21</v>
      </c>
      <c r="C58" s="4" t="s">
        <v>103</v>
      </c>
      <c r="D58" s="11">
        <f>SUMIF(Table1[Dist ID],'SAFE Grants by District'!A58,Table1[Approved])</f>
        <v>15000</v>
      </c>
      <c r="E58" s="11">
        <f>SUMIF(Table1[Dist ID],'SAFE Grants by District'!A58,Table1[Payment])</f>
        <v>15000</v>
      </c>
      <c r="F58" s="11">
        <f t="shared" si="3"/>
        <v>0</v>
      </c>
      <c r="G58" s="10">
        <v>0</v>
      </c>
      <c r="H58" s="10">
        <v>1</v>
      </c>
      <c r="I58" s="10">
        <v>0</v>
      </c>
      <c r="J58" s="11">
        <f>SUMIF(Round2[Dist ID],'SAFE Grants by District'!A58,Round2[Approved])</f>
        <v>18656</v>
      </c>
      <c r="K58" s="11">
        <f>SUMIF(Round2[Dist ID],'SAFE Grants by District'!A58,Round2[Payment])</f>
        <v>18656</v>
      </c>
      <c r="L58" s="11">
        <f t="shared" si="4"/>
        <v>0</v>
      </c>
      <c r="M58" s="10">
        <v>2</v>
      </c>
      <c r="N58" s="10">
        <v>0</v>
      </c>
      <c r="O58" s="10">
        <v>0</v>
      </c>
      <c r="P58" s="11">
        <f>SUMIF(Table3[Dist ID],'SAFE Grants by District'!A58,Table3[Approved])</f>
        <v>0</v>
      </c>
      <c r="Q58" s="11">
        <f>SUMIF(Table3[Dist ID],'SAFE Grants by District'!A58,Table3[Payment])</f>
        <v>0</v>
      </c>
      <c r="R58" s="15">
        <f t="shared" si="5"/>
        <v>0</v>
      </c>
      <c r="S58" s="10">
        <v>0</v>
      </c>
      <c r="T58" s="10">
        <v>0</v>
      </c>
      <c r="U58" s="10">
        <v>0</v>
      </c>
      <c r="V58" s="15">
        <v>0</v>
      </c>
      <c r="W58" s="10">
        <v>0</v>
      </c>
      <c r="X58" s="10">
        <v>0</v>
      </c>
      <c r="Y58" s="10">
        <v>0</v>
      </c>
      <c r="Z58" s="11">
        <f t="shared" si="6"/>
        <v>33656</v>
      </c>
      <c r="AA58" s="10">
        <f t="shared" si="7"/>
        <v>33656</v>
      </c>
      <c r="AB58" s="10">
        <f t="shared" si="8"/>
        <v>0</v>
      </c>
      <c r="AC58" s="15">
        <v>39200</v>
      </c>
      <c r="AD58" s="10">
        <v>3</v>
      </c>
      <c r="AE58" s="10">
        <v>1</v>
      </c>
      <c r="AF58" s="10">
        <v>1</v>
      </c>
      <c r="AG58" s="47"/>
    </row>
    <row r="59" spans="1:33" ht="14.5" customHeight="1" x14ac:dyDescent="0.35">
      <c r="A59" s="13">
        <v>233</v>
      </c>
      <c r="B59" s="3">
        <v>70</v>
      </c>
      <c r="C59" s="4" t="s">
        <v>323</v>
      </c>
      <c r="D59" s="11">
        <f>SUMIF(Table1[Dist ID],'SAFE Grants by District'!A59,Table1[Approved])</f>
        <v>0</v>
      </c>
      <c r="E59" s="11">
        <f>SUMIF(Table1[Dist ID],'SAFE Grants by District'!A59,Table1[Payment])</f>
        <v>0</v>
      </c>
      <c r="F59" s="11">
        <f t="shared" si="3"/>
        <v>0</v>
      </c>
      <c r="G59" s="10">
        <v>0</v>
      </c>
      <c r="H59" s="10">
        <v>0</v>
      </c>
      <c r="I59" s="10">
        <v>0</v>
      </c>
      <c r="J59" s="11">
        <f>SUMIF(Round2[Dist ID],'SAFE Grants by District'!A59,Round2[Approved])</f>
        <v>0</v>
      </c>
      <c r="K59" s="11">
        <f>SUMIF(Round2[Dist ID],'SAFE Grants by District'!A59,Round2[Payment])</f>
        <v>0</v>
      </c>
      <c r="L59" s="11">
        <f t="shared" si="4"/>
        <v>0</v>
      </c>
      <c r="M59" s="10">
        <v>0</v>
      </c>
      <c r="N59" s="10">
        <v>0</v>
      </c>
      <c r="O59" s="10">
        <v>0</v>
      </c>
      <c r="P59" s="11">
        <f>SUMIF(Table3[Dist ID],'SAFE Grants by District'!A59,Table3[Approved])</f>
        <v>50900</v>
      </c>
      <c r="Q59" s="11">
        <f>SUMIF(Table3[Dist ID],'SAFE Grants by District'!A59,Table3[Payment])</f>
        <v>22594.27</v>
      </c>
      <c r="R59" s="15">
        <f t="shared" si="5"/>
        <v>28305.73</v>
      </c>
      <c r="S59" s="10">
        <v>2</v>
      </c>
      <c r="T59" s="10">
        <v>0</v>
      </c>
      <c r="U59" s="10">
        <v>0</v>
      </c>
      <c r="V59" s="15">
        <v>0</v>
      </c>
      <c r="W59" s="10">
        <v>0</v>
      </c>
      <c r="X59" s="10">
        <v>0</v>
      </c>
      <c r="Y59" s="10">
        <v>0</v>
      </c>
      <c r="Z59" s="11">
        <f t="shared" si="6"/>
        <v>50900</v>
      </c>
      <c r="AA59" s="10">
        <f t="shared" si="7"/>
        <v>22594.27</v>
      </c>
      <c r="AB59" s="10">
        <f t="shared" si="8"/>
        <v>28305.73</v>
      </c>
      <c r="AC59" s="15">
        <v>0</v>
      </c>
      <c r="AD59" s="10">
        <v>0</v>
      </c>
      <c r="AE59" s="10">
        <v>0</v>
      </c>
      <c r="AF59" s="10">
        <v>0</v>
      </c>
      <c r="AG59" s="47"/>
    </row>
    <row r="60" spans="1:33" ht="14.5" customHeight="1" x14ac:dyDescent="0.35">
      <c r="A60" s="13">
        <v>235</v>
      </c>
      <c r="B60" s="3">
        <v>29</v>
      </c>
      <c r="C60" s="4" t="s">
        <v>553</v>
      </c>
      <c r="D60" s="11">
        <f>SUMIF(Table1[Dist ID],'SAFE Grants by District'!A60,Table1[Approved])</f>
        <v>0</v>
      </c>
      <c r="E60" s="11">
        <f>SUMIF(Table1[Dist ID],'SAFE Grants by District'!A60,Table1[Payment])</f>
        <v>0</v>
      </c>
      <c r="F60" s="11">
        <f t="shared" si="3"/>
        <v>0</v>
      </c>
      <c r="G60" s="10">
        <v>0</v>
      </c>
      <c r="H60" s="10">
        <v>0</v>
      </c>
      <c r="I60" s="10">
        <v>0</v>
      </c>
      <c r="J60" s="11">
        <f>SUMIF(Round2[Dist ID],'SAFE Grants by District'!A60,Round2[Approved])</f>
        <v>0</v>
      </c>
      <c r="K60" s="11">
        <f>SUMIF(Round2[Dist ID],'SAFE Grants by District'!A60,Round2[Payment])</f>
        <v>0</v>
      </c>
      <c r="L60" s="11">
        <f t="shared" si="4"/>
        <v>0</v>
      </c>
      <c r="M60" s="10">
        <v>0</v>
      </c>
      <c r="N60" s="10">
        <v>0</v>
      </c>
      <c r="O60" s="10">
        <v>0</v>
      </c>
      <c r="P60" s="11">
        <f>SUMIF(Table3[Dist ID],'SAFE Grants by District'!A60,Table3[Approved])</f>
        <v>0</v>
      </c>
      <c r="Q60" s="11">
        <f>SUMIF(Table3[Dist ID],'SAFE Grants by District'!A60,Table3[Payment])</f>
        <v>0</v>
      </c>
      <c r="R60" s="15">
        <f t="shared" si="5"/>
        <v>0</v>
      </c>
      <c r="S60" s="10">
        <v>0</v>
      </c>
      <c r="T60" s="10">
        <v>0</v>
      </c>
      <c r="U60" s="10">
        <v>0</v>
      </c>
      <c r="V60" s="15">
        <v>0</v>
      </c>
      <c r="W60" s="10">
        <v>0</v>
      </c>
      <c r="X60" s="10">
        <v>0</v>
      </c>
      <c r="Y60" s="10">
        <v>0</v>
      </c>
      <c r="Z60" s="11">
        <f t="shared" si="6"/>
        <v>0</v>
      </c>
      <c r="AA60" s="10">
        <f t="shared" si="7"/>
        <v>0</v>
      </c>
      <c r="AB60" s="10">
        <f t="shared" si="8"/>
        <v>0</v>
      </c>
      <c r="AC60" s="15">
        <v>0</v>
      </c>
      <c r="AD60" s="10">
        <v>0</v>
      </c>
      <c r="AE60" s="10">
        <v>0</v>
      </c>
      <c r="AF60" s="10">
        <v>0</v>
      </c>
      <c r="AG60" s="47"/>
    </row>
    <row r="61" spans="1:33" ht="14.5" customHeight="1" x14ac:dyDescent="0.35">
      <c r="A61" s="13">
        <v>238</v>
      </c>
      <c r="B61" s="3">
        <v>23</v>
      </c>
      <c r="C61" s="4" t="s">
        <v>124</v>
      </c>
      <c r="D61" s="11">
        <f>SUMIF(Table1[Dist ID],'SAFE Grants by District'!A61,Table1[Approved])</f>
        <v>47413.36</v>
      </c>
      <c r="E61" s="11">
        <f>SUMIF(Table1[Dist ID],'SAFE Grants by District'!A61,Table1[Payment])</f>
        <v>47413.36</v>
      </c>
      <c r="F61" s="11">
        <f t="shared" si="3"/>
        <v>0</v>
      </c>
      <c r="G61" s="10">
        <v>0</v>
      </c>
      <c r="H61" s="10">
        <v>1</v>
      </c>
      <c r="I61" s="10">
        <v>0</v>
      </c>
      <c r="J61" s="11">
        <f>SUMIF(Round2[Dist ID],'SAFE Grants by District'!A61,Round2[Approved])</f>
        <v>24000</v>
      </c>
      <c r="K61" s="11">
        <f>SUMIF(Round2[Dist ID],'SAFE Grants by District'!A61,Round2[Payment])</f>
        <v>24000</v>
      </c>
      <c r="L61" s="11">
        <f t="shared" si="4"/>
        <v>0</v>
      </c>
      <c r="M61" s="10">
        <v>1</v>
      </c>
      <c r="N61" s="10">
        <v>0</v>
      </c>
      <c r="O61" s="10">
        <v>0</v>
      </c>
      <c r="P61" s="11">
        <f>SUMIF(Table3[Dist ID],'SAFE Grants by District'!A61,Table3[Approved])</f>
        <v>114150</v>
      </c>
      <c r="Q61" s="11">
        <f>SUMIF(Table3[Dist ID],'SAFE Grants by District'!A61,Table3[Payment])</f>
        <v>108108.65</v>
      </c>
      <c r="R61" s="15">
        <f t="shared" si="5"/>
        <v>6041.3500000000058</v>
      </c>
      <c r="S61" s="10">
        <v>0</v>
      </c>
      <c r="T61" s="10">
        <v>2</v>
      </c>
      <c r="U61" s="10">
        <v>1</v>
      </c>
      <c r="V61" s="15">
        <v>0</v>
      </c>
      <c r="W61" s="10">
        <v>0</v>
      </c>
      <c r="X61" s="10">
        <v>0</v>
      </c>
      <c r="Y61" s="10">
        <v>0</v>
      </c>
      <c r="Z61" s="11">
        <f t="shared" si="6"/>
        <v>185563.36</v>
      </c>
      <c r="AA61" s="10">
        <f t="shared" si="7"/>
        <v>179522.01</v>
      </c>
      <c r="AB61" s="10">
        <f t="shared" si="8"/>
        <v>6041.3500000000058</v>
      </c>
      <c r="AC61" s="15">
        <v>56228.240000000005</v>
      </c>
      <c r="AD61" s="10">
        <v>0</v>
      </c>
      <c r="AE61" s="10">
        <v>2</v>
      </c>
      <c r="AF61" s="10">
        <v>1</v>
      </c>
      <c r="AG61" s="47"/>
    </row>
    <row r="62" spans="1:33" ht="14.5" customHeight="1" x14ac:dyDescent="0.35">
      <c r="A62" s="13">
        <v>245</v>
      </c>
      <c r="B62" s="3">
        <v>24</v>
      </c>
      <c r="C62" s="4" t="s">
        <v>196</v>
      </c>
      <c r="D62" s="11">
        <f>SUMIF(Table1[Dist ID],'SAFE Grants by District'!A62,Table1[Approved])</f>
        <v>0</v>
      </c>
      <c r="E62" s="11">
        <f>SUMIF(Table1[Dist ID],'SAFE Grants by District'!A62,Table1[Payment])</f>
        <v>0</v>
      </c>
      <c r="F62" s="11">
        <f t="shared" si="3"/>
        <v>0</v>
      </c>
      <c r="G62" s="10">
        <v>0</v>
      </c>
      <c r="H62" s="10">
        <v>0</v>
      </c>
      <c r="I62" s="10">
        <v>0</v>
      </c>
      <c r="J62" s="11">
        <f>SUMIF(Round2[Dist ID],'SAFE Grants by District'!A62,Round2[Approved])</f>
        <v>99968.31</v>
      </c>
      <c r="K62" s="11">
        <f>SUMIF(Round2[Dist ID],'SAFE Grants by District'!A62,Round2[Payment])</f>
        <v>99968.31</v>
      </c>
      <c r="L62" s="11">
        <f t="shared" si="4"/>
        <v>0</v>
      </c>
      <c r="M62" s="10">
        <v>1</v>
      </c>
      <c r="N62" s="10">
        <v>0</v>
      </c>
      <c r="O62" s="10">
        <v>0</v>
      </c>
      <c r="P62" s="11">
        <f>SUMIF(Table3[Dist ID],'SAFE Grants by District'!A62,Table3[Approved])</f>
        <v>0</v>
      </c>
      <c r="Q62" s="11">
        <f>SUMIF(Table3[Dist ID],'SAFE Grants by District'!A62,Table3[Payment])</f>
        <v>0</v>
      </c>
      <c r="R62" s="15">
        <f t="shared" si="5"/>
        <v>0</v>
      </c>
      <c r="S62" s="10">
        <v>0</v>
      </c>
      <c r="T62" s="10">
        <v>0</v>
      </c>
      <c r="U62" s="10">
        <v>0</v>
      </c>
      <c r="V62" s="15">
        <v>0</v>
      </c>
      <c r="W62" s="10">
        <v>0</v>
      </c>
      <c r="X62" s="10">
        <v>0</v>
      </c>
      <c r="Y62" s="10">
        <v>0</v>
      </c>
      <c r="Z62" s="11">
        <f t="shared" si="6"/>
        <v>99968.31</v>
      </c>
      <c r="AA62" s="10">
        <f t="shared" si="7"/>
        <v>99968.31</v>
      </c>
      <c r="AB62" s="10">
        <f t="shared" si="8"/>
        <v>0</v>
      </c>
      <c r="AC62" s="15">
        <v>51000</v>
      </c>
      <c r="AD62" s="10">
        <v>1</v>
      </c>
      <c r="AE62" s="10">
        <v>1</v>
      </c>
      <c r="AF62" s="10">
        <v>0</v>
      </c>
      <c r="AG62" s="47"/>
    </row>
    <row r="63" spans="1:33" ht="14.5" customHeight="1" x14ac:dyDescent="0.35">
      <c r="A63" s="13">
        <v>247</v>
      </c>
      <c r="B63" s="3">
        <v>103</v>
      </c>
      <c r="C63" s="4" t="s">
        <v>192</v>
      </c>
      <c r="D63" s="11">
        <f>SUMIF(Table1[Dist ID],'SAFE Grants by District'!A63,Table1[Approved])</f>
        <v>0</v>
      </c>
      <c r="E63" s="11">
        <f>SUMIF(Table1[Dist ID],'SAFE Grants by District'!A63,Table1[Payment])</f>
        <v>0</v>
      </c>
      <c r="F63" s="11">
        <f t="shared" si="3"/>
        <v>0</v>
      </c>
      <c r="G63" s="10">
        <v>0</v>
      </c>
      <c r="H63" s="10">
        <v>0</v>
      </c>
      <c r="I63" s="10">
        <v>0</v>
      </c>
      <c r="J63" s="11">
        <f>SUMIF(Round2[Dist ID],'SAFE Grants by District'!A63,Round2[Approved])</f>
        <v>25833</v>
      </c>
      <c r="K63" s="11">
        <f>SUMIF(Round2[Dist ID],'SAFE Grants by District'!A63,Round2[Payment])</f>
        <v>25833</v>
      </c>
      <c r="L63" s="11">
        <f t="shared" si="4"/>
        <v>0</v>
      </c>
      <c r="M63" s="10">
        <v>1</v>
      </c>
      <c r="N63" s="10">
        <v>0</v>
      </c>
      <c r="O63" s="10">
        <v>0</v>
      </c>
      <c r="P63" s="11">
        <f>SUMIF(Table3[Dist ID],'SAFE Grants by District'!A63,Table3[Approved])</f>
        <v>99251</v>
      </c>
      <c r="Q63" s="11">
        <f>SUMIF(Table3[Dist ID],'SAFE Grants by District'!A63,Table3[Payment])</f>
        <v>99250.62</v>
      </c>
      <c r="R63" s="15">
        <f t="shared" si="5"/>
        <v>0.38000000000465661</v>
      </c>
      <c r="S63" s="10">
        <v>1</v>
      </c>
      <c r="T63" s="10">
        <v>1</v>
      </c>
      <c r="U63" s="10">
        <v>1</v>
      </c>
      <c r="V63" s="15">
        <v>0</v>
      </c>
      <c r="W63" s="10">
        <v>0</v>
      </c>
      <c r="X63" s="10">
        <v>0</v>
      </c>
      <c r="Y63" s="10">
        <v>0</v>
      </c>
      <c r="Z63" s="11">
        <f t="shared" si="6"/>
        <v>125084</v>
      </c>
      <c r="AA63" s="10">
        <f t="shared" si="7"/>
        <v>125083.62</v>
      </c>
      <c r="AB63" s="10">
        <f t="shared" si="8"/>
        <v>0.38000000000465661</v>
      </c>
      <c r="AC63" s="15">
        <v>0</v>
      </c>
      <c r="AD63" s="10">
        <v>0</v>
      </c>
      <c r="AE63" s="10">
        <v>0</v>
      </c>
      <c r="AF63" s="10">
        <v>0</v>
      </c>
      <c r="AG63" s="47"/>
    </row>
    <row r="64" spans="1:33" ht="14.5" customHeight="1" x14ac:dyDescent="0.35">
      <c r="A64" s="13">
        <v>251</v>
      </c>
      <c r="B64" s="3">
        <v>34</v>
      </c>
      <c r="C64" s="4" t="s">
        <v>241</v>
      </c>
      <c r="D64" s="11">
        <f>SUMIF(Table1[Dist ID],'SAFE Grants by District'!A64,Table1[Approved])</f>
        <v>0</v>
      </c>
      <c r="E64" s="11">
        <f>SUMIF(Table1[Dist ID],'SAFE Grants by District'!A64,Table1[Payment])</f>
        <v>0</v>
      </c>
      <c r="F64" s="11">
        <f t="shared" si="3"/>
        <v>0</v>
      </c>
      <c r="G64" s="10">
        <v>0</v>
      </c>
      <c r="H64" s="10">
        <v>0</v>
      </c>
      <c r="I64" s="10">
        <v>0</v>
      </c>
      <c r="J64" s="11">
        <f>SUMIF(Round2[Dist ID],'SAFE Grants by District'!A64,Round2[Approved])</f>
        <v>108264.01</v>
      </c>
      <c r="K64" s="11">
        <f>SUMIF(Round2[Dist ID],'SAFE Grants by District'!A64,Round2[Payment])</f>
        <v>108264.01</v>
      </c>
      <c r="L64" s="11">
        <f t="shared" si="4"/>
        <v>0</v>
      </c>
      <c r="M64" s="10">
        <v>2</v>
      </c>
      <c r="N64" s="10">
        <v>0</v>
      </c>
      <c r="O64" s="10">
        <v>0</v>
      </c>
      <c r="P64" s="11">
        <f>SUMIF(Table3[Dist ID],'SAFE Grants by District'!A64,Table3[Approved])</f>
        <v>97275.73</v>
      </c>
      <c r="Q64" s="11">
        <f>SUMIF(Table3[Dist ID],'SAFE Grants by District'!A64,Table3[Payment])</f>
        <v>97275.73</v>
      </c>
      <c r="R64" s="15">
        <f t="shared" si="5"/>
        <v>0</v>
      </c>
      <c r="S64" s="10">
        <v>0</v>
      </c>
      <c r="T64" s="10">
        <v>2</v>
      </c>
      <c r="U64" s="10">
        <v>0</v>
      </c>
      <c r="V64" s="15">
        <v>100000</v>
      </c>
      <c r="W64" s="10">
        <v>0</v>
      </c>
      <c r="X64" s="10">
        <v>1</v>
      </c>
      <c r="Y64" s="10">
        <v>0</v>
      </c>
      <c r="Z64" s="11">
        <f t="shared" si="6"/>
        <v>205539.74</v>
      </c>
      <c r="AA64" s="10">
        <f t="shared" si="7"/>
        <v>205539.74</v>
      </c>
      <c r="AB64" s="10">
        <f t="shared" si="8"/>
        <v>0</v>
      </c>
      <c r="AC64" s="15">
        <v>0</v>
      </c>
      <c r="AD64" s="10">
        <v>0</v>
      </c>
      <c r="AE64" s="10">
        <v>0</v>
      </c>
      <c r="AF64" s="10">
        <v>0</v>
      </c>
      <c r="AG64" s="47"/>
    </row>
    <row r="65" spans="1:33" ht="14.5" customHeight="1" x14ac:dyDescent="0.35">
      <c r="A65" s="13">
        <v>255</v>
      </c>
      <c r="B65" s="3">
        <v>92</v>
      </c>
      <c r="C65" s="4" t="s">
        <v>20</v>
      </c>
      <c r="D65" s="11">
        <f>SUMIF(Table1[Dist ID],'SAFE Grants by District'!A65,Table1[Approved])</f>
        <v>0</v>
      </c>
      <c r="E65" s="11">
        <f>SUMIF(Table1[Dist ID],'SAFE Grants by District'!A65,Table1[Payment])</f>
        <v>0</v>
      </c>
      <c r="F65" s="11">
        <f t="shared" si="3"/>
        <v>0</v>
      </c>
      <c r="G65" s="10">
        <v>0</v>
      </c>
      <c r="H65" s="10">
        <v>0</v>
      </c>
      <c r="I65" s="10">
        <v>0</v>
      </c>
      <c r="J65" s="11">
        <f>SUMIF(Round2[Dist ID],'SAFE Grants by District'!A65,Round2[Approved])</f>
        <v>83398.59</v>
      </c>
      <c r="K65" s="11">
        <f>SUMIF(Round2[Dist ID],'SAFE Grants by District'!A65,Round2[Payment])</f>
        <v>83398.59</v>
      </c>
      <c r="L65" s="11">
        <f t="shared" si="4"/>
        <v>0</v>
      </c>
      <c r="M65" s="10">
        <v>2</v>
      </c>
      <c r="N65" s="10">
        <v>0</v>
      </c>
      <c r="O65" s="10">
        <v>0</v>
      </c>
      <c r="P65" s="11">
        <f>SUMIF(Table3[Dist ID],'SAFE Grants by District'!A65,Table3[Approved])</f>
        <v>0</v>
      </c>
      <c r="Q65" s="11">
        <f>SUMIF(Table3[Dist ID],'SAFE Grants by District'!A65,Table3[Payment])</f>
        <v>0</v>
      </c>
      <c r="R65" s="15">
        <f t="shared" si="5"/>
        <v>0</v>
      </c>
      <c r="S65" s="10">
        <v>0</v>
      </c>
      <c r="T65" s="10">
        <v>0</v>
      </c>
      <c r="U65" s="10">
        <v>0</v>
      </c>
      <c r="V65" s="15">
        <v>0</v>
      </c>
      <c r="W65" s="10">
        <v>0</v>
      </c>
      <c r="X65" s="10">
        <v>0</v>
      </c>
      <c r="Y65" s="10">
        <v>0</v>
      </c>
      <c r="Z65" s="11">
        <f t="shared" si="6"/>
        <v>83398.59</v>
      </c>
      <c r="AA65" s="10">
        <f t="shared" si="7"/>
        <v>83398.59</v>
      </c>
      <c r="AB65" s="10">
        <f t="shared" si="8"/>
        <v>0</v>
      </c>
      <c r="AC65" s="15">
        <v>46674</v>
      </c>
      <c r="AD65" s="10">
        <v>3</v>
      </c>
      <c r="AE65" s="10">
        <v>2</v>
      </c>
      <c r="AF65" s="10">
        <v>2</v>
      </c>
      <c r="AG65" s="47"/>
    </row>
    <row r="66" spans="1:33" ht="14.5" customHeight="1" x14ac:dyDescent="0.35">
      <c r="A66" s="13">
        <v>257</v>
      </c>
      <c r="B66" s="3">
        <v>48</v>
      </c>
      <c r="C66" s="4" t="s">
        <v>176</v>
      </c>
      <c r="D66" s="11">
        <f>SUMIF(Table1[Dist ID],'SAFE Grants by District'!A66,Table1[Approved])</f>
        <v>51171.56</v>
      </c>
      <c r="E66" s="11">
        <f>SUMIF(Table1[Dist ID],'SAFE Grants by District'!A66,Table1[Payment])</f>
        <v>51171.56</v>
      </c>
      <c r="F66" s="11">
        <f t="shared" si="3"/>
        <v>0</v>
      </c>
      <c r="G66" s="10">
        <v>0</v>
      </c>
      <c r="H66" s="10">
        <v>2</v>
      </c>
      <c r="I66" s="10">
        <v>0</v>
      </c>
      <c r="J66" s="11">
        <f>SUMIF(Round2[Dist ID],'SAFE Grants by District'!A66,Round2[Approved])</f>
        <v>0</v>
      </c>
      <c r="K66" s="11">
        <f>SUMIF(Round2[Dist ID],'SAFE Grants by District'!A66,Round2[Payment])</f>
        <v>0</v>
      </c>
      <c r="L66" s="11">
        <f t="shared" si="4"/>
        <v>0</v>
      </c>
      <c r="M66" s="10">
        <v>0</v>
      </c>
      <c r="N66" s="10">
        <v>0</v>
      </c>
      <c r="O66" s="10">
        <v>0</v>
      </c>
      <c r="P66" s="11">
        <f>SUMIF(Table3[Dist ID],'SAFE Grants by District'!A66,Table3[Approved])</f>
        <v>0</v>
      </c>
      <c r="Q66" s="11">
        <f>SUMIF(Table3[Dist ID],'SAFE Grants by District'!A66,Table3[Payment])</f>
        <v>0</v>
      </c>
      <c r="R66" s="15">
        <f t="shared" si="5"/>
        <v>0</v>
      </c>
      <c r="S66" s="10">
        <v>0</v>
      </c>
      <c r="T66" s="10">
        <v>0</v>
      </c>
      <c r="U66" s="10">
        <v>0</v>
      </c>
      <c r="V66" s="15">
        <v>0</v>
      </c>
      <c r="W66" s="10">
        <v>0</v>
      </c>
      <c r="X66" s="10">
        <v>0</v>
      </c>
      <c r="Y66" s="10">
        <v>0</v>
      </c>
      <c r="Z66" s="11">
        <f t="shared" si="6"/>
        <v>51171.56</v>
      </c>
      <c r="AA66" s="10">
        <f t="shared" si="7"/>
        <v>51171.56</v>
      </c>
      <c r="AB66" s="10">
        <f t="shared" si="8"/>
        <v>0</v>
      </c>
      <c r="AC66" s="15">
        <v>27388.99</v>
      </c>
      <c r="AD66" s="10">
        <v>0</v>
      </c>
      <c r="AE66" s="10">
        <v>0</v>
      </c>
      <c r="AF66" s="10">
        <v>1</v>
      </c>
      <c r="AG66" s="47"/>
    </row>
    <row r="67" spans="1:33" ht="14.5" customHeight="1" x14ac:dyDescent="0.35">
      <c r="A67" s="13">
        <v>259</v>
      </c>
      <c r="B67" s="3">
        <v>41</v>
      </c>
      <c r="C67" s="4" t="s">
        <v>395</v>
      </c>
      <c r="D67" s="11">
        <f>SUMIF(Table1[Dist ID],'SAFE Grants by District'!A67,Table1[Approved])</f>
        <v>0</v>
      </c>
      <c r="E67" s="11">
        <f>SUMIF(Table1[Dist ID],'SAFE Grants by District'!A67,Table1[Payment])</f>
        <v>0</v>
      </c>
      <c r="F67" s="11">
        <f t="shared" si="3"/>
        <v>0</v>
      </c>
      <c r="G67" s="10">
        <v>0</v>
      </c>
      <c r="H67" s="10">
        <v>0</v>
      </c>
      <c r="I67" s="10">
        <v>0</v>
      </c>
      <c r="J67" s="11">
        <f>SUMIF(Round2[Dist ID],'SAFE Grants by District'!A67,Round2[Approved])</f>
        <v>0</v>
      </c>
      <c r="K67" s="11">
        <f>SUMIF(Round2[Dist ID],'SAFE Grants by District'!A67,Round2[Payment])</f>
        <v>0</v>
      </c>
      <c r="L67" s="11">
        <f t="shared" si="4"/>
        <v>0</v>
      </c>
      <c r="M67" s="10">
        <v>0</v>
      </c>
      <c r="N67" s="10">
        <v>0</v>
      </c>
      <c r="O67" s="10">
        <v>0</v>
      </c>
      <c r="P67" s="11">
        <f>SUMIF(Table3[Dist ID],'SAFE Grants by District'!A67,Table3[Approved])</f>
        <v>200000</v>
      </c>
      <c r="Q67" s="11">
        <f>SUMIF(Table3[Dist ID],'SAFE Grants by District'!A67,Table3[Payment])</f>
        <v>47645</v>
      </c>
      <c r="R67" s="15">
        <f t="shared" si="5"/>
        <v>152355</v>
      </c>
      <c r="S67" s="10">
        <v>2</v>
      </c>
      <c r="T67" s="10">
        <v>0</v>
      </c>
      <c r="U67" s="10">
        <v>0</v>
      </c>
      <c r="V67" s="15">
        <v>0</v>
      </c>
      <c r="W67" s="10">
        <v>0</v>
      </c>
      <c r="X67" s="10">
        <v>0</v>
      </c>
      <c r="Y67" s="10">
        <v>0</v>
      </c>
      <c r="Z67" s="11">
        <f t="shared" si="6"/>
        <v>200000</v>
      </c>
      <c r="AA67" s="10">
        <f t="shared" si="7"/>
        <v>47645</v>
      </c>
      <c r="AB67" s="10">
        <f t="shared" si="8"/>
        <v>152355</v>
      </c>
      <c r="AC67" s="15">
        <v>0</v>
      </c>
      <c r="AD67" s="10">
        <v>0</v>
      </c>
      <c r="AE67" s="10">
        <v>0</v>
      </c>
      <c r="AF67" s="10">
        <v>0</v>
      </c>
      <c r="AG67" s="47"/>
    </row>
    <row r="68" spans="1:33" ht="14.5" customHeight="1" x14ac:dyDescent="0.35">
      <c r="A68" s="13">
        <v>260</v>
      </c>
      <c r="B68" s="3">
        <v>41</v>
      </c>
      <c r="C68" s="4" t="s">
        <v>401</v>
      </c>
      <c r="D68" s="11">
        <f>SUMIF(Table1[Dist ID],'SAFE Grants by District'!A68,Table1[Approved])</f>
        <v>0</v>
      </c>
      <c r="E68" s="11">
        <f>SUMIF(Table1[Dist ID],'SAFE Grants by District'!A68,Table1[Payment])</f>
        <v>0</v>
      </c>
      <c r="F68" s="11">
        <f t="shared" si="3"/>
        <v>0</v>
      </c>
      <c r="G68" s="10">
        <v>0</v>
      </c>
      <c r="H68" s="10">
        <v>0</v>
      </c>
      <c r="I68" s="10">
        <v>0</v>
      </c>
      <c r="J68" s="11">
        <f>SUMIF(Round2[Dist ID],'SAFE Grants by District'!A68,Round2[Approved])</f>
        <v>0</v>
      </c>
      <c r="K68" s="11">
        <f>SUMIF(Round2[Dist ID],'SAFE Grants by District'!A68,Round2[Payment])</f>
        <v>0</v>
      </c>
      <c r="L68" s="11">
        <f t="shared" si="4"/>
        <v>0</v>
      </c>
      <c r="M68" s="10">
        <v>0</v>
      </c>
      <c r="N68" s="10">
        <v>0</v>
      </c>
      <c r="O68" s="10">
        <v>0</v>
      </c>
      <c r="P68" s="11">
        <f>SUMIF(Table3[Dist ID],'SAFE Grants by District'!A68,Table3[Approved])</f>
        <v>200000</v>
      </c>
      <c r="Q68" s="11">
        <f>SUMIF(Table3[Dist ID],'SAFE Grants by District'!A68,Table3[Payment])</f>
        <v>100000</v>
      </c>
      <c r="R68" s="15">
        <f t="shared" si="5"/>
        <v>100000</v>
      </c>
      <c r="S68" s="10">
        <v>2</v>
      </c>
      <c r="T68" s="10">
        <v>0</v>
      </c>
      <c r="U68" s="10">
        <v>0</v>
      </c>
      <c r="V68" s="15">
        <v>0</v>
      </c>
      <c r="W68" s="10">
        <v>0</v>
      </c>
      <c r="X68" s="10">
        <v>0</v>
      </c>
      <c r="Y68" s="10">
        <v>0</v>
      </c>
      <c r="Z68" s="11">
        <f t="shared" ref="Z68:Z99" si="9">D68+J68+P68</f>
        <v>200000</v>
      </c>
      <c r="AA68" s="10">
        <f t="shared" ref="AA68:AA99" si="10">E68+K68+Q68</f>
        <v>100000</v>
      </c>
      <c r="AB68" s="10">
        <f t="shared" ref="AB68:AB99" si="11">F68+L68+R68</f>
        <v>100000</v>
      </c>
      <c r="AC68" s="15">
        <v>0</v>
      </c>
      <c r="AD68" s="10">
        <v>0</v>
      </c>
      <c r="AE68" s="10">
        <v>0</v>
      </c>
      <c r="AF68" s="10">
        <v>0</v>
      </c>
      <c r="AG68" s="47"/>
    </row>
    <row r="69" spans="1:33" ht="14.5" customHeight="1" x14ac:dyDescent="0.35">
      <c r="A69" s="13">
        <v>261</v>
      </c>
      <c r="B69" s="3">
        <v>15</v>
      </c>
      <c r="C69" s="4" t="s">
        <v>39</v>
      </c>
      <c r="D69" s="11">
        <f>SUMIF(Table1[Dist ID],'SAFE Grants by District'!A69,Table1[Approved])</f>
        <v>0</v>
      </c>
      <c r="E69" s="11">
        <f>SUMIF(Table1[Dist ID],'SAFE Grants by District'!A69,Table1[Payment])</f>
        <v>0</v>
      </c>
      <c r="F69" s="11">
        <f t="shared" ref="F69:F132" si="12">D69-E69</f>
        <v>0</v>
      </c>
      <c r="G69" s="10">
        <v>0</v>
      </c>
      <c r="H69" s="10">
        <v>0</v>
      </c>
      <c r="I69" s="10">
        <v>0</v>
      </c>
      <c r="J69" s="11">
        <f>SUMIF(Round2[Dist ID],'SAFE Grants by District'!A69,Round2[Approved])</f>
        <v>153128.09</v>
      </c>
      <c r="K69" s="11">
        <f>SUMIF(Round2[Dist ID],'SAFE Grants by District'!A69,Round2[Payment])</f>
        <v>153128.09</v>
      </c>
      <c r="L69" s="11">
        <f t="shared" ref="L69:L132" si="13">J69-K69</f>
        <v>0</v>
      </c>
      <c r="M69" s="10">
        <v>6</v>
      </c>
      <c r="N69" s="10">
        <v>0</v>
      </c>
      <c r="O69" s="10">
        <v>0</v>
      </c>
      <c r="P69" s="11">
        <f>SUMIF(Table3[Dist ID],'SAFE Grants by District'!A69,Table3[Approved])</f>
        <v>0</v>
      </c>
      <c r="Q69" s="11">
        <f>SUMIF(Table3[Dist ID],'SAFE Grants by District'!A69,Table3[Payment])</f>
        <v>0</v>
      </c>
      <c r="R69" s="15">
        <f t="shared" ref="R69:R132" si="14">P69-Q69</f>
        <v>0</v>
      </c>
      <c r="S69" s="10">
        <v>0</v>
      </c>
      <c r="T69" s="10">
        <v>0</v>
      </c>
      <c r="U69" s="10">
        <v>0</v>
      </c>
      <c r="V69" s="15">
        <v>18000</v>
      </c>
      <c r="W69" s="10">
        <v>0</v>
      </c>
      <c r="X69" s="10">
        <v>3</v>
      </c>
      <c r="Y69" s="10">
        <v>0</v>
      </c>
      <c r="Z69" s="11">
        <f t="shared" si="9"/>
        <v>153128.09</v>
      </c>
      <c r="AA69" s="10">
        <f t="shared" si="10"/>
        <v>153128.09</v>
      </c>
      <c r="AB69" s="10">
        <f t="shared" si="11"/>
        <v>0</v>
      </c>
      <c r="AC69" s="15">
        <v>117000</v>
      </c>
      <c r="AD69" s="10">
        <v>5</v>
      </c>
      <c r="AE69" s="10">
        <v>0</v>
      </c>
      <c r="AF69" s="10">
        <v>0</v>
      </c>
      <c r="AG69" s="47"/>
    </row>
    <row r="70" spans="1:33" ht="14.5" customHeight="1" x14ac:dyDescent="0.35">
      <c r="A70" s="13">
        <v>263</v>
      </c>
      <c r="B70" s="3">
        <v>66</v>
      </c>
      <c r="C70" s="4" t="s">
        <v>146</v>
      </c>
      <c r="D70" s="11">
        <f>SUMIF(Table1[Dist ID],'SAFE Grants by District'!A70,Table1[Approved])</f>
        <v>0</v>
      </c>
      <c r="E70" s="11">
        <f>SUMIF(Table1[Dist ID],'SAFE Grants by District'!A70,Table1[Payment])</f>
        <v>0</v>
      </c>
      <c r="F70" s="11">
        <f t="shared" si="12"/>
        <v>0</v>
      </c>
      <c r="G70" s="10">
        <v>0</v>
      </c>
      <c r="H70" s="10">
        <v>0</v>
      </c>
      <c r="I70" s="10">
        <v>0</v>
      </c>
      <c r="J70" s="11">
        <f>SUMIF(Round2[Dist ID],'SAFE Grants by District'!A70,Round2[Approved])</f>
        <v>258721.49000000002</v>
      </c>
      <c r="K70" s="11">
        <f>SUMIF(Round2[Dist ID],'SAFE Grants by District'!A70,Round2[Payment])</f>
        <v>122197.38</v>
      </c>
      <c r="L70" s="11">
        <f t="shared" si="13"/>
        <v>136524.11000000002</v>
      </c>
      <c r="M70" s="10">
        <v>6</v>
      </c>
      <c r="N70" s="10">
        <v>0</v>
      </c>
      <c r="O70" s="10">
        <v>0</v>
      </c>
      <c r="P70" s="11">
        <f>SUMIF(Table3[Dist ID],'SAFE Grants by District'!A70,Table3[Approved])</f>
        <v>0</v>
      </c>
      <c r="Q70" s="11">
        <f>SUMIF(Table3[Dist ID],'SAFE Grants by District'!A70,Table3[Payment])</f>
        <v>0</v>
      </c>
      <c r="R70" s="15">
        <f t="shared" si="14"/>
        <v>0</v>
      </c>
      <c r="S70" s="10">
        <v>0</v>
      </c>
      <c r="T70" s="10">
        <v>0</v>
      </c>
      <c r="U70" s="10">
        <v>0</v>
      </c>
      <c r="V70" s="15">
        <v>156600</v>
      </c>
      <c r="W70" s="10">
        <v>3</v>
      </c>
      <c r="X70" s="10">
        <v>6</v>
      </c>
      <c r="Y70" s="10">
        <v>5</v>
      </c>
      <c r="Z70" s="11">
        <f t="shared" si="9"/>
        <v>258721.49000000002</v>
      </c>
      <c r="AA70" s="10">
        <f t="shared" si="10"/>
        <v>122197.38</v>
      </c>
      <c r="AB70" s="10">
        <f t="shared" si="11"/>
        <v>136524.11000000002</v>
      </c>
      <c r="AC70" s="15">
        <v>134100</v>
      </c>
      <c r="AD70" s="10">
        <v>7</v>
      </c>
      <c r="AE70" s="10">
        <v>0</v>
      </c>
      <c r="AF70" s="10">
        <v>0</v>
      </c>
      <c r="AG70" s="47"/>
    </row>
    <row r="71" spans="1:33" ht="14.5" customHeight="1" x14ac:dyDescent="0.35">
      <c r="A71" s="13">
        <v>267</v>
      </c>
      <c r="B71" s="3">
        <v>81</v>
      </c>
      <c r="C71" s="4" t="s">
        <v>380</v>
      </c>
      <c r="D71" s="11">
        <f>SUMIF(Table1[Dist ID],'SAFE Grants by District'!A71,Table1[Approved])</f>
        <v>0</v>
      </c>
      <c r="E71" s="11">
        <f>SUMIF(Table1[Dist ID],'SAFE Grants by District'!A71,Table1[Payment])</f>
        <v>0</v>
      </c>
      <c r="F71" s="11">
        <f t="shared" si="12"/>
        <v>0</v>
      </c>
      <c r="G71" s="10">
        <v>0</v>
      </c>
      <c r="H71" s="10">
        <v>0</v>
      </c>
      <c r="I71" s="10">
        <v>0</v>
      </c>
      <c r="J71" s="11">
        <f>SUMIF(Round2[Dist ID],'SAFE Grants by District'!A71,Round2[Approved])</f>
        <v>0</v>
      </c>
      <c r="K71" s="11">
        <f>SUMIF(Round2[Dist ID],'SAFE Grants by District'!A71,Round2[Payment])</f>
        <v>0</v>
      </c>
      <c r="L71" s="11">
        <f t="shared" si="13"/>
        <v>0</v>
      </c>
      <c r="M71" s="10">
        <v>0</v>
      </c>
      <c r="N71" s="10">
        <v>0</v>
      </c>
      <c r="O71" s="10">
        <v>0</v>
      </c>
      <c r="P71" s="11">
        <f>SUMIF(Table3[Dist ID],'SAFE Grants by District'!A71,Table3[Approved])</f>
        <v>100000</v>
      </c>
      <c r="Q71" s="11">
        <f>SUMIF(Table3[Dist ID],'SAFE Grants by District'!A71,Table3[Payment])</f>
        <v>100000</v>
      </c>
      <c r="R71" s="15">
        <f t="shared" si="14"/>
        <v>0</v>
      </c>
      <c r="S71" s="10">
        <v>0</v>
      </c>
      <c r="T71" s="10">
        <v>0</v>
      </c>
      <c r="U71" s="10">
        <v>1</v>
      </c>
      <c r="V71" s="15">
        <v>0</v>
      </c>
      <c r="W71" s="10">
        <v>0</v>
      </c>
      <c r="X71" s="10">
        <v>0</v>
      </c>
      <c r="Y71" s="10">
        <v>0</v>
      </c>
      <c r="Z71" s="11">
        <f t="shared" si="9"/>
        <v>100000</v>
      </c>
      <c r="AA71" s="10">
        <f t="shared" si="10"/>
        <v>100000</v>
      </c>
      <c r="AB71" s="10">
        <f t="shared" si="11"/>
        <v>0</v>
      </c>
      <c r="AC71" s="15">
        <v>0</v>
      </c>
      <c r="AD71" s="10">
        <v>0</v>
      </c>
      <c r="AE71" s="10">
        <v>0</v>
      </c>
      <c r="AF71" s="10">
        <v>0</v>
      </c>
      <c r="AG71" s="47"/>
    </row>
    <row r="72" spans="1:33" ht="14.5" customHeight="1" x14ac:dyDescent="0.35">
      <c r="A72" s="13">
        <v>269</v>
      </c>
      <c r="B72" s="3">
        <v>2</v>
      </c>
      <c r="C72" s="4" t="s">
        <v>233</v>
      </c>
      <c r="D72" s="11">
        <f>SUMIF(Table1[Dist ID],'SAFE Grants by District'!A72,Table1[Approved])</f>
        <v>0</v>
      </c>
      <c r="E72" s="11">
        <f>SUMIF(Table1[Dist ID],'SAFE Grants by District'!A72,Table1[Payment])</f>
        <v>0</v>
      </c>
      <c r="F72" s="11">
        <f t="shared" si="12"/>
        <v>0</v>
      </c>
      <c r="G72" s="10">
        <v>0</v>
      </c>
      <c r="H72" s="10">
        <v>0</v>
      </c>
      <c r="I72" s="10">
        <v>0</v>
      </c>
      <c r="J72" s="11">
        <f>SUMIF(Round2[Dist ID],'SAFE Grants by District'!A72,Round2[Approved])</f>
        <v>682000</v>
      </c>
      <c r="K72" s="11">
        <f>SUMIF(Round2[Dist ID],'SAFE Grants by District'!A72,Round2[Payment])</f>
        <v>679142.66</v>
      </c>
      <c r="L72" s="11">
        <f t="shared" si="13"/>
        <v>2857.3399999999674</v>
      </c>
      <c r="M72" s="10">
        <v>4</v>
      </c>
      <c r="N72" s="10">
        <v>0</v>
      </c>
      <c r="O72" s="10">
        <v>0</v>
      </c>
      <c r="P72" s="11">
        <f>SUMIF(Table3[Dist ID],'SAFE Grants by District'!A72,Table3[Approved])</f>
        <v>0</v>
      </c>
      <c r="Q72" s="11">
        <f>SUMIF(Table3[Dist ID],'SAFE Grants by District'!A72,Table3[Payment])</f>
        <v>0</v>
      </c>
      <c r="R72" s="15">
        <f t="shared" si="14"/>
        <v>0</v>
      </c>
      <c r="S72" s="10">
        <v>0</v>
      </c>
      <c r="T72" s="10">
        <v>0</v>
      </c>
      <c r="U72" s="10">
        <v>0</v>
      </c>
      <c r="V72" s="15">
        <v>282000</v>
      </c>
      <c r="W72" s="10">
        <v>1</v>
      </c>
      <c r="X72" s="10">
        <v>0</v>
      </c>
      <c r="Y72" s="10">
        <v>2</v>
      </c>
      <c r="Z72" s="11">
        <f t="shared" si="9"/>
        <v>682000</v>
      </c>
      <c r="AA72" s="10">
        <f t="shared" si="10"/>
        <v>679142.66</v>
      </c>
      <c r="AB72" s="10">
        <f t="shared" si="11"/>
        <v>2857.3399999999674</v>
      </c>
      <c r="AC72" s="15">
        <v>0</v>
      </c>
      <c r="AD72" s="10">
        <v>0</v>
      </c>
      <c r="AE72" s="10">
        <v>0</v>
      </c>
      <c r="AF72" s="10">
        <v>0</v>
      </c>
      <c r="AG72" s="47"/>
    </row>
    <row r="73" spans="1:33" ht="14.5" customHeight="1" x14ac:dyDescent="0.35">
      <c r="A73" s="13">
        <v>271</v>
      </c>
      <c r="B73" s="3">
        <v>9</v>
      </c>
      <c r="C73" s="4" t="s">
        <v>543</v>
      </c>
      <c r="D73" s="11">
        <f>SUMIF(Table1[Dist ID],'SAFE Grants by District'!A73,Table1[Approved])</f>
        <v>0</v>
      </c>
      <c r="E73" s="11">
        <f>SUMIF(Table1[Dist ID],'SAFE Grants by District'!A73,Table1[Payment])</f>
        <v>0</v>
      </c>
      <c r="F73" s="11">
        <f t="shared" si="12"/>
        <v>0</v>
      </c>
      <c r="G73" s="10">
        <v>0</v>
      </c>
      <c r="H73" s="10">
        <v>0</v>
      </c>
      <c r="I73" s="10">
        <v>0</v>
      </c>
      <c r="J73" s="11">
        <f>SUMIF(Round2[Dist ID],'SAFE Grants by District'!A73,Round2[Approved])</f>
        <v>8000</v>
      </c>
      <c r="K73" s="11">
        <f>SUMIF(Round2[Dist ID],'SAFE Grants by District'!A73,Round2[Payment])</f>
        <v>0</v>
      </c>
      <c r="L73" s="11">
        <f t="shared" si="13"/>
        <v>8000</v>
      </c>
      <c r="M73" s="10">
        <v>3</v>
      </c>
      <c r="N73" s="10">
        <v>0</v>
      </c>
      <c r="O73" s="10">
        <v>0</v>
      </c>
      <c r="P73" s="11">
        <f>SUMIF(Table3[Dist ID],'SAFE Grants by District'!A73,Table3[Approved])</f>
        <v>0</v>
      </c>
      <c r="Q73" s="11">
        <f>SUMIF(Table3[Dist ID],'SAFE Grants by District'!A73,Table3[Payment])</f>
        <v>0</v>
      </c>
      <c r="R73" s="15">
        <f t="shared" si="14"/>
        <v>0</v>
      </c>
      <c r="S73" s="10">
        <v>0</v>
      </c>
      <c r="T73" s="10">
        <v>0</v>
      </c>
      <c r="U73" s="10">
        <v>0</v>
      </c>
      <c r="V73" s="15">
        <v>0</v>
      </c>
      <c r="W73" s="10">
        <v>0</v>
      </c>
      <c r="X73" s="10">
        <v>0</v>
      </c>
      <c r="Y73" s="10">
        <v>0</v>
      </c>
      <c r="Z73" s="11">
        <f t="shared" si="9"/>
        <v>8000</v>
      </c>
      <c r="AA73" s="10">
        <f t="shared" si="10"/>
        <v>0</v>
      </c>
      <c r="AB73" s="10">
        <f t="shared" si="11"/>
        <v>8000</v>
      </c>
      <c r="AC73" s="15">
        <v>0</v>
      </c>
      <c r="AD73" s="10">
        <v>0</v>
      </c>
      <c r="AE73" s="10">
        <v>0</v>
      </c>
      <c r="AF73" s="10">
        <v>0</v>
      </c>
      <c r="AG73" s="47"/>
    </row>
    <row r="74" spans="1:33" ht="14.5" customHeight="1" x14ac:dyDescent="0.35">
      <c r="A74" s="13">
        <v>274</v>
      </c>
      <c r="B74" s="3">
        <v>47</v>
      </c>
      <c r="C74" s="4" t="s">
        <v>557</v>
      </c>
      <c r="D74" s="11">
        <f>SUMIF(Table1[Dist ID],'SAFE Grants by District'!A74,Table1[Approved])</f>
        <v>149152</v>
      </c>
      <c r="E74" s="11">
        <f>SUMIF(Table1[Dist ID],'SAFE Grants by District'!A74,Table1[Payment])</f>
        <v>149152</v>
      </c>
      <c r="F74" s="11">
        <f t="shared" si="12"/>
        <v>0</v>
      </c>
      <c r="G74" s="10">
        <v>0</v>
      </c>
      <c r="H74" s="10">
        <v>1</v>
      </c>
      <c r="I74" s="10">
        <v>1</v>
      </c>
      <c r="J74" s="11">
        <f>SUMIF(Round2[Dist ID],'SAFE Grants by District'!A74,Round2[Approved])</f>
        <v>89728</v>
      </c>
      <c r="K74" s="11">
        <f>SUMIF(Round2[Dist ID],'SAFE Grants by District'!A74,Round2[Payment])</f>
        <v>89728</v>
      </c>
      <c r="L74" s="11">
        <f t="shared" si="13"/>
        <v>0</v>
      </c>
      <c r="M74" s="10">
        <v>2</v>
      </c>
      <c r="N74" s="10">
        <v>0</v>
      </c>
      <c r="O74" s="10">
        <v>0</v>
      </c>
      <c r="P74" s="11">
        <f>SUMIF(Table3[Dist ID],'SAFE Grants by District'!A74,Table3[Approved])</f>
        <v>0</v>
      </c>
      <c r="Q74" s="11">
        <f>SUMIF(Table3[Dist ID],'SAFE Grants by District'!A74,Table3[Payment])</f>
        <v>0</v>
      </c>
      <c r="R74" s="15">
        <f t="shared" si="14"/>
        <v>0</v>
      </c>
      <c r="S74" s="10">
        <v>0</v>
      </c>
      <c r="T74" s="10">
        <v>0</v>
      </c>
      <c r="U74" s="10">
        <v>0</v>
      </c>
      <c r="V74" s="15">
        <v>0</v>
      </c>
      <c r="W74" s="10">
        <v>0</v>
      </c>
      <c r="X74" s="10">
        <v>0</v>
      </c>
      <c r="Y74" s="10">
        <v>0</v>
      </c>
      <c r="Z74" s="11">
        <f t="shared" si="9"/>
        <v>238880</v>
      </c>
      <c r="AA74" s="10">
        <f t="shared" si="10"/>
        <v>238880</v>
      </c>
      <c r="AB74" s="10">
        <f t="shared" si="11"/>
        <v>0</v>
      </c>
      <c r="AC74" s="15">
        <v>0</v>
      </c>
      <c r="AD74" s="10">
        <v>0</v>
      </c>
      <c r="AE74" s="10">
        <v>0</v>
      </c>
      <c r="AF74" s="10">
        <v>0</v>
      </c>
      <c r="AG74" s="47"/>
    </row>
    <row r="75" spans="1:33" ht="14.5" customHeight="1" x14ac:dyDescent="0.35">
      <c r="A75" s="13">
        <v>275</v>
      </c>
      <c r="B75" s="3">
        <v>24</v>
      </c>
      <c r="C75" s="4" t="s">
        <v>384</v>
      </c>
      <c r="D75" s="11">
        <f>SUMIF(Table1[Dist ID],'SAFE Grants by District'!A75,Table1[Approved])</f>
        <v>0</v>
      </c>
      <c r="E75" s="11">
        <f>SUMIF(Table1[Dist ID],'SAFE Grants by District'!A75,Table1[Payment])</f>
        <v>0</v>
      </c>
      <c r="F75" s="11">
        <f t="shared" si="12"/>
        <v>0</v>
      </c>
      <c r="G75" s="10">
        <v>0</v>
      </c>
      <c r="H75" s="10">
        <v>0</v>
      </c>
      <c r="I75" s="10">
        <v>0</v>
      </c>
      <c r="J75" s="11">
        <f>SUMIF(Round2[Dist ID],'SAFE Grants by District'!A75,Round2[Approved])</f>
        <v>0</v>
      </c>
      <c r="K75" s="11">
        <f>SUMIF(Round2[Dist ID],'SAFE Grants by District'!A75,Round2[Payment])</f>
        <v>0</v>
      </c>
      <c r="L75" s="11">
        <f t="shared" si="13"/>
        <v>0</v>
      </c>
      <c r="M75" s="10">
        <v>0</v>
      </c>
      <c r="N75" s="10">
        <v>0</v>
      </c>
      <c r="O75" s="10">
        <v>0</v>
      </c>
      <c r="P75" s="11">
        <f>SUMIF(Table3[Dist ID],'SAFE Grants by District'!A75,Table3[Approved])</f>
        <v>100000</v>
      </c>
      <c r="Q75" s="11">
        <f>SUMIF(Table3[Dist ID],'SAFE Grants by District'!A75,Table3[Payment])</f>
        <v>41151.1</v>
      </c>
      <c r="R75" s="15">
        <f t="shared" si="14"/>
        <v>58848.9</v>
      </c>
      <c r="S75" s="10">
        <v>2</v>
      </c>
      <c r="T75" s="10">
        <v>1</v>
      </c>
      <c r="U75" s="10">
        <v>0</v>
      </c>
      <c r="V75" s="15">
        <v>0</v>
      </c>
      <c r="W75" s="10">
        <v>0</v>
      </c>
      <c r="X75" s="10">
        <v>0</v>
      </c>
      <c r="Y75" s="10">
        <v>0</v>
      </c>
      <c r="Z75" s="11">
        <f t="shared" si="9"/>
        <v>100000</v>
      </c>
      <c r="AA75" s="10">
        <f t="shared" si="10"/>
        <v>41151.1</v>
      </c>
      <c r="AB75" s="10">
        <f t="shared" si="11"/>
        <v>58848.9</v>
      </c>
      <c r="AC75" s="15">
        <v>0</v>
      </c>
      <c r="AD75" s="10">
        <v>0</v>
      </c>
      <c r="AE75" s="10">
        <v>0</v>
      </c>
      <c r="AF75" s="10">
        <v>0</v>
      </c>
      <c r="AG75" s="47"/>
    </row>
    <row r="76" spans="1:33" ht="14.5" customHeight="1" x14ac:dyDescent="0.35">
      <c r="A76" s="13">
        <v>276</v>
      </c>
      <c r="B76" s="3">
        <v>65</v>
      </c>
      <c r="C76" s="4" t="s">
        <v>256</v>
      </c>
      <c r="D76" s="11">
        <f>SUMIF(Table1[Dist ID],'SAFE Grants by District'!A76,Table1[Approved])</f>
        <v>0</v>
      </c>
      <c r="E76" s="11">
        <f>SUMIF(Table1[Dist ID],'SAFE Grants by District'!A76,Table1[Payment])</f>
        <v>0</v>
      </c>
      <c r="F76" s="11">
        <f t="shared" si="12"/>
        <v>0</v>
      </c>
      <c r="G76" s="10">
        <v>0</v>
      </c>
      <c r="H76" s="10">
        <v>0</v>
      </c>
      <c r="I76" s="10">
        <v>0</v>
      </c>
      <c r="J76" s="11">
        <f>SUMIF(Round2[Dist ID],'SAFE Grants by District'!A76,Round2[Approved])</f>
        <v>372054.8</v>
      </c>
      <c r="K76" s="11">
        <f>SUMIF(Round2[Dist ID],'SAFE Grants by District'!A76,Round2[Payment])</f>
        <v>372054.8</v>
      </c>
      <c r="L76" s="11">
        <f t="shared" si="13"/>
        <v>0</v>
      </c>
      <c r="M76" s="10">
        <v>6</v>
      </c>
      <c r="N76" s="10">
        <v>0</v>
      </c>
      <c r="O76" s="10">
        <v>0</v>
      </c>
      <c r="P76" s="11">
        <f>SUMIF(Table3[Dist ID],'SAFE Grants by District'!A76,Table3[Approved])</f>
        <v>162965</v>
      </c>
      <c r="Q76" s="11">
        <f>SUMIF(Table3[Dist ID],'SAFE Grants by District'!A76,Table3[Payment])</f>
        <v>81699.649999999994</v>
      </c>
      <c r="R76" s="15">
        <f t="shared" si="14"/>
        <v>81265.350000000006</v>
      </c>
      <c r="S76" s="10">
        <v>1</v>
      </c>
      <c r="T76" s="10">
        <v>1</v>
      </c>
      <c r="U76" s="10">
        <v>5</v>
      </c>
      <c r="V76" s="15">
        <v>0</v>
      </c>
      <c r="W76" s="10">
        <v>0</v>
      </c>
      <c r="X76" s="10">
        <v>0</v>
      </c>
      <c r="Y76" s="10">
        <v>0</v>
      </c>
      <c r="Z76" s="11">
        <f t="shared" si="9"/>
        <v>535019.80000000005</v>
      </c>
      <c r="AA76" s="10">
        <f t="shared" si="10"/>
        <v>453754.44999999995</v>
      </c>
      <c r="AB76" s="10">
        <f t="shared" si="11"/>
        <v>81265.350000000006</v>
      </c>
      <c r="AC76" s="15">
        <v>0</v>
      </c>
      <c r="AD76" s="10">
        <v>0</v>
      </c>
      <c r="AE76" s="10">
        <v>0</v>
      </c>
      <c r="AF76" s="10">
        <v>0</v>
      </c>
      <c r="AG76" s="47"/>
    </row>
    <row r="77" spans="1:33" ht="14.5" customHeight="1" x14ac:dyDescent="0.35">
      <c r="A77" s="13">
        <v>279</v>
      </c>
      <c r="B77" s="3">
        <v>29</v>
      </c>
      <c r="C77" s="4" t="s">
        <v>579</v>
      </c>
      <c r="D77" s="11">
        <f>SUMIF(Table1[Dist ID],'SAFE Grants by District'!A77,Table1[Approved])</f>
        <v>0</v>
      </c>
      <c r="E77" s="11">
        <f>SUMIF(Table1[Dist ID],'SAFE Grants by District'!A77,Table1[Payment])</f>
        <v>0</v>
      </c>
      <c r="F77" s="11">
        <f t="shared" si="12"/>
        <v>0</v>
      </c>
      <c r="G77" s="10">
        <v>0</v>
      </c>
      <c r="H77" s="10">
        <v>0</v>
      </c>
      <c r="I77" s="10">
        <v>0</v>
      </c>
      <c r="J77" s="11">
        <f>SUMIF(Round2[Dist ID],'SAFE Grants by District'!A77,Round2[Approved])</f>
        <v>0</v>
      </c>
      <c r="K77" s="11">
        <f>SUMIF(Round2[Dist ID],'SAFE Grants by District'!A77,Round2[Payment])</f>
        <v>0</v>
      </c>
      <c r="L77" s="11">
        <f t="shared" si="13"/>
        <v>0</v>
      </c>
      <c r="M77" s="10">
        <v>0</v>
      </c>
      <c r="N77" s="10">
        <v>0</v>
      </c>
      <c r="O77" s="10">
        <v>0</v>
      </c>
      <c r="P77" s="11">
        <f>SUMIF(Table3[Dist ID],'SAFE Grants by District'!A77,Table3[Approved])</f>
        <v>0</v>
      </c>
      <c r="Q77" s="11">
        <f>SUMIF(Table3[Dist ID],'SAFE Grants by District'!A77,Table3[Payment])</f>
        <v>0</v>
      </c>
      <c r="R77" s="15">
        <f t="shared" si="14"/>
        <v>0</v>
      </c>
      <c r="S77" s="10">
        <v>0</v>
      </c>
      <c r="T77" s="10">
        <v>0</v>
      </c>
      <c r="U77" s="10">
        <v>0</v>
      </c>
      <c r="V77" s="15">
        <v>0</v>
      </c>
      <c r="W77" s="10">
        <v>0</v>
      </c>
      <c r="X77" s="10">
        <v>0</v>
      </c>
      <c r="Y77" s="10">
        <v>0</v>
      </c>
      <c r="Z77" s="11">
        <f t="shared" si="9"/>
        <v>0</v>
      </c>
      <c r="AA77" s="10">
        <f t="shared" si="10"/>
        <v>0</v>
      </c>
      <c r="AB77" s="10">
        <f t="shared" si="11"/>
        <v>0</v>
      </c>
      <c r="AC77" s="15">
        <v>0</v>
      </c>
      <c r="AD77" s="10">
        <v>0</v>
      </c>
      <c r="AE77" s="10">
        <v>0</v>
      </c>
      <c r="AF77" s="10">
        <v>0</v>
      </c>
      <c r="AG77" s="47"/>
    </row>
    <row r="78" spans="1:33" ht="14.5" customHeight="1" x14ac:dyDescent="0.35">
      <c r="A78" s="13">
        <v>281</v>
      </c>
      <c r="B78" s="3">
        <v>16</v>
      </c>
      <c r="C78" s="4" t="s">
        <v>226</v>
      </c>
      <c r="D78" s="11">
        <f>SUMIF(Table1[Dist ID],'SAFE Grants by District'!A78,Table1[Approved])</f>
        <v>0</v>
      </c>
      <c r="E78" s="11">
        <f>SUMIF(Table1[Dist ID],'SAFE Grants by District'!A78,Table1[Payment])</f>
        <v>0</v>
      </c>
      <c r="F78" s="11">
        <f t="shared" si="12"/>
        <v>0</v>
      </c>
      <c r="G78" s="10">
        <v>0</v>
      </c>
      <c r="H78" s="10">
        <v>0</v>
      </c>
      <c r="I78" s="10">
        <v>0</v>
      </c>
      <c r="J78" s="11">
        <f>SUMIF(Round2[Dist ID],'SAFE Grants by District'!A78,Round2[Approved])</f>
        <v>76300</v>
      </c>
      <c r="K78" s="11">
        <f>SUMIF(Round2[Dist ID],'SAFE Grants by District'!A78,Round2[Payment])</f>
        <v>64694</v>
      </c>
      <c r="L78" s="11">
        <f t="shared" si="13"/>
        <v>11606</v>
      </c>
      <c r="M78" s="10">
        <v>1</v>
      </c>
      <c r="N78" s="10">
        <v>0</v>
      </c>
      <c r="O78" s="10">
        <v>0</v>
      </c>
      <c r="P78" s="11">
        <f>SUMIF(Table3[Dist ID],'SAFE Grants by District'!A78,Table3[Approved])</f>
        <v>0</v>
      </c>
      <c r="Q78" s="11">
        <f>SUMIF(Table3[Dist ID],'SAFE Grants by District'!A78,Table3[Payment])</f>
        <v>0</v>
      </c>
      <c r="R78" s="15">
        <f t="shared" si="14"/>
        <v>0</v>
      </c>
      <c r="S78" s="10">
        <v>0</v>
      </c>
      <c r="T78" s="10">
        <v>0</v>
      </c>
      <c r="U78" s="10">
        <v>0</v>
      </c>
      <c r="V78" s="15">
        <v>66300</v>
      </c>
      <c r="W78" s="10">
        <v>0</v>
      </c>
      <c r="X78" s="10">
        <v>0</v>
      </c>
      <c r="Y78" s="10">
        <v>1</v>
      </c>
      <c r="Z78" s="11">
        <f t="shared" si="9"/>
        <v>76300</v>
      </c>
      <c r="AA78" s="10">
        <f t="shared" si="10"/>
        <v>64694</v>
      </c>
      <c r="AB78" s="10">
        <f t="shared" si="11"/>
        <v>11606</v>
      </c>
      <c r="AC78" s="15">
        <v>0</v>
      </c>
      <c r="AD78" s="10">
        <v>0</v>
      </c>
      <c r="AE78" s="10">
        <v>0</v>
      </c>
      <c r="AF78" s="10">
        <v>0</v>
      </c>
      <c r="AG78" s="47"/>
    </row>
    <row r="79" spans="1:33" ht="14.5" customHeight="1" x14ac:dyDescent="0.35">
      <c r="A79" s="13">
        <v>285</v>
      </c>
      <c r="B79" s="3">
        <v>30</v>
      </c>
      <c r="C79" s="4" t="s">
        <v>425</v>
      </c>
      <c r="D79" s="11">
        <f>SUMIF(Table1[Dist ID],'SAFE Grants by District'!A79,Table1[Approved])</f>
        <v>0</v>
      </c>
      <c r="E79" s="11">
        <f>SUMIF(Table1[Dist ID],'SAFE Grants by District'!A79,Table1[Payment])</f>
        <v>0</v>
      </c>
      <c r="F79" s="11">
        <f t="shared" si="12"/>
        <v>0</v>
      </c>
      <c r="G79" s="10">
        <v>0</v>
      </c>
      <c r="H79" s="10">
        <v>0</v>
      </c>
      <c r="I79" s="10">
        <v>0</v>
      </c>
      <c r="J79" s="11">
        <f>SUMIF(Round2[Dist ID],'SAFE Grants by District'!A79,Round2[Approved])</f>
        <v>146000</v>
      </c>
      <c r="K79" s="11">
        <f>SUMIF(Round2[Dist ID],'SAFE Grants by District'!A79,Round2[Payment])</f>
        <v>136727.97999999998</v>
      </c>
      <c r="L79" s="11">
        <f t="shared" si="13"/>
        <v>9272.0200000000186</v>
      </c>
      <c r="M79" s="10">
        <v>4</v>
      </c>
      <c r="N79" s="10">
        <v>0</v>
      </c>
      <c r="O79" s="10">
        <v>0</v>
      </c>
      <c r="P79" s="11">
        <f>SUMIF(Table3[Dist ID],'SAFE Grants by District'!A79,Table3[Approved])</f>
        <v>41095</v>
      </c>
      <c r="Q79" s="11">
        <f>SUMIF(Table3[Dist ID],'SAFE Grants by District'!A79,Table3[Payment])</f>
        <v>0</v>
      </c>
      <c r="R79" s="15">
        <f t="shared" si="14"/>
        <v>41095</v>
      </c>
      <c r="S79" s="10">
        <v>1</v>
      </c>
      <c r="T79" s="10">
        <v>0</v>
      </c>
      <c r="U79" s="10">
        <v>0</v>
      </c>
      <c r="V79" s="15">
        <v>0</v>
      </c>
      <c r="W79" s="10">
        <v>0</v>
      </c>
      <c r="X79" s="10">
        <v>0</v>
      </c>
      <c r="Y79" s="10">
        <v>0</v>
      </c>
      <c r="Z79" s="11">
        <f t="shared" si="9"/>
        <v>187095</v>
      </c>
      <c r="AA79" s="10">
        <f t="shared" si="10"/>
        <v>136727.97999999998</v>
      </c>
      <c r="AB79" s="10">
        <f t="shared" si="11"/>
        <v>50367.020000000019</v>
      </c>
      <c r="AC79" s="15">
        <v>0</v>
      </c>
      <c r="AD79" s="10">
        <v>0</v>
      </c>
      <c r="AE79" s="10">
        <v>0</v>
      </c>
      <c r="AF79" s="10">
        <v>0</v>
      </c>
      <c r="AG79" s="47"/>
    </row>
    <row r="80" spans="1:33" ht="14.5" customHeight="1" x14ac:dyDescent="0.35">
      <c r="A80" s="13">
        <v>288</v>
      </c>
      <c r="B80" s="3">
        <v>35</v>
      </c>
      <c r="C80" s="4" t="s">
        <v>325</v>
      </c>
      <c r="D80" s="11">
        <f>SUMIF(Table1[Dist ID],'SAFE Grants by District'!A80,Table1[Approved])</f>
        <v>0</v>
      </c>
      <c r="E80" s="11">
        <f>SUMIF(Table1[Dist ID],'SAFE Grants by District'!A80,Table1[Payment])</f>
        <v>0</v>
      </c>
      <c r="F80" s="11">
        <f t="shared" si="12"/>
        <v>0</v>
      </c>
      <c r="G80" s="10">
        <v>0</v>
      </c>
      <c r="H80" s="10">
        <v>0</v>
      </c>
      <c r="I80" s="10">
        <v>0</v>
      </c>
      <c r="J80" s="11">
        <f>SUMIF(Round2[Dist ID],'SAFE Grants by District'!A80,Round2[Approved])</f>
        <v>0</v>
      </c>
      <c r="K80" s="11">
        <f>SUMIF(Round2[Dist ID],'SAFE Grants by District'!A80,Round2[Payment])</f>
        <v>0</v>
      </c>
      <c r="L80" s="11">
        <f t="shared" si="13"/>
        <v>0</v>
      </c>
      <c r="M80" s="10">
        <v>0</v>
      </c>
      <c r="N80" s="10">
        <v>0</v>
      </c>
      <c r="O80" s="10">
        <v>0</v>
      </c>
      <c r="P80" s="11">
        <f>SUMIF(Table3[Dist ID],'SAFE Grants by District'!A80,Table3[Approved])</f>
        <v>100000</v>
      </c>
      <c r="Q80" s="11">
        <f>SUMIF(Table3[Dist ID],'SAFE Grants by District'!A80,Table3[Payment])</f>
        <v>68096.320000000007</v>
      </c>
      <c r="R80" s="15">
        <f t="shared" si="14"/>
        <v>31903.679999999993</v>
      </c>
      <c r="S80" s="10">
        <v>5</v>
      </c>
      <c r="T80" s="10">
        <v>1</v>
      </c>
      <c r="U80" s="10">
        <v>2</v>
      </c>
      <c r="V80" s="15">
        <v>0</v>
      </c>
      <c r="W80" s="10">
        <v>0</v>
      </c>
      <c r="X80" s="10">
        <v>0</v>
      </c>
      <c r="Y80" s="10">
        <v>0</v>
      </c>
      <c r="Z80" s="11">
        <f t="shared" si="9"/>
        <v>100000</v>
      </c>
      <c r="AA80" s="10">
        <f t="shared" si="10"/>
        <v>68096.320000000007</v>
      </c>
      <c r="AB80" s="10">
        <f t="shared" si="11"/>
        <v>31903.679999999993</v>
      </c>
      <c r="AC80" s="15">
        <v>0</v>
      </c>
      <c r="AD80" s="10">
        <v>0</v>
      </c>
      <c r="AE80" s="10">
        <v>0</v>
      </c>
      <c r="AF80" s="10">
        <v>0</v>
      </c>
      <c r="AG80" s="47"/>
    </row>
    <row r="81" spans="1:33" ht="14.5" customHeight="1" x14ac:dyDescent="0.35">
      <c r="A81" s="13">
        <v>291</v>
      </c>
      <c r="B81" s="3">
        <v>35</v>
      </c>
      <c r="C81" s="4" t="s">
        <v>121</v>
      </c>
      <c r="D81" s="11">
        <f>SUMIF(Table1[Dist ID],'SAFE Grants by District'!A81,Table1[Approved])</f>
        <v>0</v>
      </c>
      <c r="E81" s="11">
        <f>SUMIF(Table1[Dist ID],'SAFE Grants by District'!A81,Table1[Payment])</f>
        <v>0</v>
      </c>
      <c r="F81" s="11">
        <f t="shared" si="12"/>
        <v>0</v>
      </c>
      <c r="G81" s="10">
        <v>0</v>
      </c>
      <c r="H81" s="10">
        <v>0</v>
      </c>
      <c r="I81" s="10">
        <v>0</v>
      </c>
      <c r="J81" s="11">
        <f>SUMIF(Round2[Dist ID],'SAFE Grants by District'!A81,Round2[Approved])</f>
        <v>5000</v>
      </c>
      <c r="K81" s="11">
        <f>SUMIF(Round2[Dist ID],'SAFE Grants by District'!A81,Round2[Payment])</f>
        <v>5000</v>
      </c>
      <c r="L81" s="11">
        <f t="shared" si="13"/>
        <v>0</v>
      </c>
      <c r="M81" s="10">
        <v>1</v>
      </c>
      <c r="N81" s="10">
        <v>0</v>
      </c>
      <c r="O81" s="10">
        <v>0</v>
      </c>
      <c r="P81" s="11">
        <f>SUMIF(Table3[Dist ID],'SAFE Grants by District'!A81,Table3[Approved])</f>
        <v>0</v>
      </c>
      <c r="Q81" s="11">
        <f>SUMIF(Table3[Dist ID],'SAFE Grants by District'!A81,Table3[Payment])</f>
        <v>0</v>
      </c>
      <c r="R81" s="15">
        <f t="shared" si="14"/>
        <v>0</v>
      </c>
      <c r="S81" s="10">
        <v>0</v>
      </c>
      <c r="T81" s="10">
        <v>0</v>
      </c>
      <c r="U81" s="10">
        <v>0</v>
      </c>
      <c r="V81" s="15">
        <v>0</v>
      </c>
      <c r="W81" s="10">
        <v>0</v>
      </c>
      <c r="X81" s="10">
        <v>0</v>
      </c>
      <c r="Y81" s="10">
        <v>0</v>
      </c>
      <c r="Z81" s="11">
        <f t="shared" si="9"/>
        <v>5000</v>
      </c>
      <c r="AA81" s="10">
        <f t="shared" si="10"/>
        <v>5000</v>
      </c>
      <c r="AB81" s="10">
        <f t="shared" si="11"/>
        <v>0</v>
      </c>
      <c r="AC81" s="15">
        <v>5000</v>
      </c>
      <c r="AD81" s="10">
        <v>0</v>
      </c>
      <c r="AE81" s="10">
        <v>0</v>
      </c>
      <c r="AF81" s="10">
        <v>1</v>
      </c>
      <c r="AG81" s="47"/>
    </row>
    <row r="82" spans="1:33" ht="14.5" customHeight="1" x14ac:dyDescent="0.35">
      <c r="A82" s="13">
        <v>295</v>
      </c>
      <c r="B82" s="3">
        <v>88</v>
      </c>
      <c r="C82" s="4" t="s">
        <v>406</v>
      </c>
      <c r="D82" s="11">
        <f>SUMIF(Table1[Dist ID],'SAFE Grants by District'!A82,Table1[Approved])</f>
        <v>0</v>
      </c>
      <c r="E82" s="11">
        <f>SUMIF(Table1[Dist ID],'SAFE Grants by District'!A82,Table1[Payment])</f>
        <v>0</v>
      </c>
      <c r="F82" s="11">
        <f t="shared" si="12"/>
        <v>0</v>
      </c>
      <c r="G82" s="10">
        <v>0</v>
      </c>
      <c r="H82" s="10">
        <v>0</v>
      </c>
      <c r="I82" s="10">
        <v>0</v>
      </c>
      <c r="J82" s="11">
        <f>SUMIF(Round2[Dist ID],'SAFE Grants by District'!A82,Round2[Approved])</f>
        <v>100000</v>
      </c>
      <c r="K82" s="11">
        <f>SUMIF(Round2[Dist ID],'SAFE Grants by District'!A82,Round2[Payment])</f>
        <v>100000</v>
      </c>
      <c r="L82" s="11">
        <f t="shared" si="13"/>
        <v>0</v>
      </c>
      <c r="M82" s="10">
        <v>1</v>
      </c>
      <c r="N82" s="10">
        <v>0</v>
      </c>
      <c r="O82" s="10">
        <v>0</v>
      </c>
      <c r="P82" s="11">
        <f>SUMIF(Table3[Dist ID],'SAFE Grants by District'!A82,Table3[Approved])</f>
        <v>14991.45</v>
      </c>
      <c r="Q82" s="11">
        <f>SUMIF(Table3[Dist ID],'SAFE Grants by District'!A82,Table3[Payment])</f>
        <v>14991.45</v>
      </c>
      <c r="R82" s="15">
        <f t="shared" si="14"/>
        <v>0</v>
      </c>
      <c r="S82" s="10">
        <v>0</v>
      </c>
      <c r="T82" s="10">
        <v>0</v>
      </c>
      <c r="U82" s="10">
        <v>1</v>
      </c>
      <c r="V82" s="15">
        <v>0</v>
      </c>
      <c r="W82" s="10">
        <v>0</v>
      </c>
      <c r="X82" s="10">
        <v>0</v>
      </c>
      <c r="Y82" s="10">
        <v>0</v>
      </c>
      <c r="Z82" s="11">
        <f t="shared" si="9"/>
        <v>114991.45</v>
      </c>
      <c r="AA82" s="10">
        <f t="shared" si="10"/>
        <v>114991.45</v>
      </c>
      <c r="AB82" s="10">
        <f t="shared" si="11"/>
        <v>0</v>
      </c>
      <c r="AC82" s="15">
        <v>0</v>
      </c>
      <c r="AD82" s="10">
        <v>0</v>
      </c>
      <c r="AE82" s="10">
        <v>0</v>
      </c>
      <c r="AF82" s="10">
        <v>0</v>
      </c>
      <c r="AG82" s="47"/>
    </row>
    <row r="83" spans="1:33" ht="14.5" customHeight="1" x14ac:dyDescent="0.35">
      <c r="A83" s="13">
        <v>299</v>
      </c>
      <c r="B83" s="3">
        <v>71</v>
      </c>
      <c r="C83" s="4" t="s">
        <v>565</v>
      </c>
      <c r="D83" s="11">
        <f>SUMIF(Table1[Dist ID],'SAFE Grants by District'!A83,Table1[Approved])</f>
        <v>0</v>
      </c>
      <c r="E83" s="11">
        <f>SUMIF(Table1[Dist ID],'SAFE Grants by District'!A83,Table1[Payment])</f>
        <v>0</v>
      </c>
      <c r="F83" s="11">
        <f t="shared" si="12"/>
        <v>0</v>
      </c>
      <c r="G83" s="10">
        <v>0</v>
      </c>
      <c r="H83" s="10">
        <v>0</v>
      </c>
      <c r="I83" s="10">
        <v>0</v>
      </c>
      <c r="J83" s="11">
        <f>SUMIF(Round2[Dist ID],'SAFE Grants by District'!A83,Round2[Approved])</f>
        <v>0</v>
      </c>
      <c r="K83" s="11">
        <f>SUMIF(Round2[Dist ID],'SAFE Grants by District'!A83,Round2[Payment])</f>
        <v>0</v>
      </c>
      <c r="L83" s="11">
        <f t="shared" si="13"/>
        <v>0</v>
      </c>
      <c r="M83" s="10">
        <v>0</v>
      </c>
      <c r="N83" s="10">
        <v>0</v>
      </c>
      <c r="O83" s="10">
        <v>0</v>
      </c>
      <c r="P83" s="11">
        <f>SUMIF(Table3[Dist ID],'SAFE Grants by District'!A83,Table3[Approved])</f>
        <v>0</v>
      </c>
      <c r="Q83" s="11">
        <f>SUMIF(Table3[Dist ID],'SAFE Grants by District'!A83,Table3[Payment])</f>
        <v>0</v>
      </c>
      <c r="R83" s="15">
        <f t="shared" si="14"/>
        <v>0</v>
      </c>
      <c r="S83" s="10">
        <v>0</v>
      </c>
      <c r="T83" s="10">
        <v>0</v>
      </c>
      <c r="U83" s="10">
        <v>0</v>
      </c>
      <c r="V83" s="15">
        <v>0</v>
      </c>
      <c r="W83" s="10">
        <v>0</v>
      </c>
      <c r="X83" s="10">
        <v>0</v>
      </c>
      <c r="Y83" s="10">
        <v>0</v>
      </c>
      <c r="Z83" s="11">
        <f t="shared" si="9"/>
        <v>0</v>
      </c>
      <c r="AA83" s="10">
        <f t="shared" si="10"/>
        <v>0</v>
      </c>
      <c r="AB83" s="10">
        <f t="shared" si="11"/>
        <v>0</v>
      </c>
      <c r="AC83" s="15">
        <v>0</v>
      </c>
      <c r="AD83" s="10">
        <v>0</v>
      </c>
      <c r="AE83" s="10">
        <v>0</v>
      </c>
      <c r="AF83" s="10">
        <v>0</v>
      </c>
      <c r="AG83" s="47"/>
    </row>
    <row r="84" spans="1:33" ht="14.5" customHeight="1" x14ac:dyDescent="0.35">
      <c r="A84" s="13">
        <v>305</v>
      </c>
      <c r="B84" s="3">
        <v>68</v>
      </c>
      <c r="C84" s="4" t="s">
        <v>157</v>
      </c>
      <c r="D84" s="11">
        <f>SUMIF(Table1[Dist ID],'SAFE Grants by District'!A84,Table1[Approved])</f>
        <v>0</v>
      </c>
      <c r="E84" s="11">
        <f>SUMIF(Table1[Dist ID],'SAFE Grants by District'!A84,Table1[Payment])</f>
        <v>0</v>
      </c>
      <c r="F84" s="11">
        <f t="shared" si="12"/>
        <v>0</v>
      </c>
      <c r="G84" s="10">
        <v>0</v>
      </c>
      <c r="H84" s="10">
        <v>0</v>
      </c>
      <c r="I84" s="10">
        <v>0</v>
      </c>
      <c r="J84" s="11">
        <f>SUMIF(Round2[Dist ID],'SAFE Grants by District'!A84,Round2[Approved])</f>
        <v>271948</v>
      </c>
      <c r="K84" s="11">
        <f>SUMIF(Round2[Dist ID],'SAFE Grants by District'!A84,Round2[Payment])</f>
        <v>271948</v>
      </c>
      <c r="L84" s="11">
        <f t="shared" si="13"/>
        <v>0</v>
      </c>
      <c r="M84" s="10">
        <v>3</v>
      </c>
      <c r="N84" s="10">
        <v>0</v>
      </c>
      <c r="O84" s="10">
        <v>0</v>
      </c>
      <c r="P84" s="11">
        <f>SUMIF(Table3[Dist ID],'SAFE Grants by District'!A84,Table3[Approved])</f>
        <v>0</v>
      </c>
      <c r="Q84" s="11">
        <f>SUMIF(Table3[Dist ID],'SAFE Grants by District'!A84,Table3[Payment])</f>
        <v>0</v>
      </c>
      <c r="R84" s="15">
        <f t="shared" si="14"/>
        <v>0</v>
      </c>
      <c r="S84" s="10">
        <v>0</v>
      </c>
      <c r="T84" s="10">
        <v>0</v>
      </c>
      <c r="U84" s="10">
        <v>0</v>
      </c>
      <c r="V84" s="15">
        <v>0</v>
      </c>
      <c r="W84" s="10">
        <v>0</v>
      </c>
      <c r="X84" s="10">
        <v>0</v>
      </c>
      <c r="Y84" s="10">
        <v>0</v>
      </c>
      <c r="Z84" s="11">
        <f t="shared" si="9"/>
        <v>271948</v>
      </c>
      <c r="AA84" s="10">
        <f t="shared" si="10"/>
        <v>271948</v>
      </c>
      <c r="AB84" s="10">
        <f t="shared" si="11"/>
        <v>0</v>
      </c>
      <c r="AC84" s="15">
        <v>100000</v>
      </c>
      <c r="AD84" s="10">
        <v>2</v>
      </c>
      <c r="AE84" s="10">
        <v>0</v>
      </c>
      <c r="AF84" s="10">
        <v>0</v>
      </c>
      <c r="AG84" s="47"/>
    </row>
    <row r="85" spans="1:33" ht="14.5" customHeight="1" x14ac:dyDescent="0.35">
      <c r="A85" s="13">
        <v>306</v>
      </c>
      <c r="B85" s="3">
        <v>35</v>
      </c>
      <c r="C85" s="4" t="s">
        <v>177</v>
      </c>
      <c r="D85" s="11">
        <f>SUMIF(Table1[Dist ID],'SAFE Grants by District'!A85,Table1[Approved])</f>
        <v>0</v>
      </c>
      <c r="E85" s="11">
        <f>SUMIF(Table1[Dist ID],'SAFE Grants by District'!A85,Table1[Payment])</f>
        <v>0</v>
      </c>
      <c r="F85" s="11">
        <f t="shared" si="12"/>
        <v>0</v>
      </c>
      <c r="G85" s="10">
        <v>0</v>
      </c>
      <c r="H85" s="10">
        <v>0</v>
      </c>
      <c r="I85" s="10">
        <v>0</v>
      </c>
      <c r="J85" s="11">
        <f>SUMIF(Round2[Dist ID],'SAFE Grants by District'!A85,Round2[Approved])</f>
        <v>15987</v>
      </c>
      <c r="K85" s="11">
        <f>SUMIF(Round2[Dist ID],'SAFE Grants by District'!A85,Round2[Payment])</f>
        <v>15987</v>
      </c>
      <c r="L85" s="11">
        <f t="shared" si="13"/>
        <v>0</v>
      </c>
      <c r="M85" s="10">
        <v>0</v>
      </c>
      <c r="N85" s="10">
        <v>0</v>
      </c>
      <c r="O85" s="10">
        <v>1</v>
      </c>
      <c r="P85" s="11">
        <f>SUMIF(Table3[Dist ID],'SAFE Grants by District'!A85,Table3[Approved])</f>
        <v>0</v>
      </c>
      <c r="Q85" s="11">
        <f>SUMIF(Table3[Dist ID],'SAFE Grants by District'!A85,Table3[Payment])</f>
        <v>0</v>
      </c>
      <c r="R85" s="15">
        <f t="shared" si="14"/>
        <v>0</v>
      </c>
      <c r="S85" s="10">
        <v>0</v>
      </c>
      <c r="T85" s="10">
        <v>0</v>
      </c>
      <c r="U85" s="10">
        <v>0</v>
      </c>
      <c r="V85" s="15">
        <v>0</v>
      </c>
      <c r="W85" s="10">
        <v>0</v>
      </c>
      <c r="X85" s="10">
        <v>0</v>
      </c>
      <c r="Y85" s="10">
        <v>0</v>
      </c>
      <c r="Z85" s="11">
        <f t="shared" si="9"/>
        <v>15987</v>
      </c>
      <c r="AA85" s="10">
        <f t="shared" si="10"/>
        <v>15987</v>
      </c>
      <c r="AB85" s="10">
        <f t="shared" si="11"/>
        <v>0</v>
      </c>
      <c r="AC85" s="15">
        <v>25260</v>
      </c>
      <c r="AD85" s="10">
        <v>1</v>
      </c>
      <c r="AE85" s="10">
        <v>0</v>
      </c>
      <c r="AF85" s="10">
        <v>0</v>
      </c>
      <c r="AG85" s="47"/>
    </row>
    <row r="86" spans="1:33" ht="14.5" customHeight="1" x14ac:dyDescent="0.35">
      <c r="A86" s="13">
        <v>315</v>
      </c>
      <c r="B86" s="3">
        <v>27</v>
      </c>
      <c r="C86" s="4" t="s">
        <v>96</v>
      </c>
      <c r="D86" s="11">
        <f>SUMIF(Table1[Dist ID],'SAFE Grants by District'!A86,Table1[Approved])</f>
        <v>105161</v>
      </c>
      <c r="E86" s="11">
        <f>SUMIF(Table1[Dist ID],'SAFE Grants by District'!A86,Table1[Payment])</f>
        <v>66161</v>
      </c>
      <c r="F86" s="11">
        <f t="shared" si="12"/>
        <v>39000</v>
      </c>
      <c r="G86" s="10">
        <v>1</v>
      </c>
      <c r="H86" s="10">
        <v>2</v>
      </c>
      <c r="I86" s="10">
        <v>2</v>
      </c>
      <c r="J86" s="11">
        <f>SUMIF(Round2[Dist ID],'SAFE Grants by District'!A86,Round2[Approved])</f>
        <v>0</v>
      </c>
      <c r="K86" s="11">
        <f>SUMIF(Round2[Dist ID],'SAFE Grants by District'!A86,Round2[Payment])</f>
        <v>0</v>
      </c>
      <c r="L86" s="11">
        <f t="shared" si="13"/>
        <v>0</v>
      </c>
      <c r="M86" s="10">
        <v>0</v>
      </c>
      <c r="N86" s="10">
        <v>0</v>
      </c>
      <c r="O86" s="10">
        <v>0</v>
      </c>
      <c r="P86" s="11">
        <f>SUMIF(Table3[Dist ID],'SAFE Grants by District'!A86,Table3[Approved])</f>
        <v>32500</v>
      </c>
      <c r="Q86" s="11">
        <f>SUMIF(Table3[Dist ID],'SAFE Grants by District'!A86,Table3[Payment])</f>
        <v>31542</v>
      </c>
      <c r="R86" s="15">
        <f t="shared" si="14"/>
        <v>958</v>
      </c>
      <c r="S86" s="10">
        <v>0</v>
      </c>
      <c r="T86" s="10">
        <v>0</v>
      </c>
      <c r="U86" s="10">
        <v>3</v>
      </c>
      <c r="V86" s="15">
        <v>0</v>
      </c>
      <c r="W86" s="10">
        <v>0</v>
      </c>
      <c r="X86" s="10">
        <v>0</v>
      </c>
      <c r="Y86" s="10">
        <v>0</v>
      </c>
      <c r="Z86" s="11">
        <f t="shared" si="9"/>
        <v>137661</v>
      </c>
      <c r="AA86" s="10">
        <f t="shared" si="10"/>
        <v>97703</v>
      </c>
      <c r="AB86" s="10">
        <f t="shared" si="11"/>
        <v>39958</v>
      </c>
      <c r="AC86" s="15">
        <v>8250</v>
      </c>
      <c r="AD86" s="10">
        <v>0</v>
      </c>
      <c r="AE86" s="10">
        <v>2</v>
      </c>
      <c r="AF86" s="10">
        <v>0</v>
      </c>
      <c r="AG86" s="47"/>
    </row>
    <row r="87" spans="1:33" ht="14.5" customHeight="1" x14ac:dyDescent="0.35">
      <c r="A87" s="13">
        <v>317</v>
      </c>
      <c r="B87" s="3">
        <v>84</v>
      </c>
      <c r="C87" s="4" t="s">
        <v>122</v>
      </c>
      <c r="D87" s="11">
        <f>SUMIF(Table1[Dist ID],'SAFE Grants by District'!A87,Table1[Approved])</f>
        <v>0</v>
      </c>
      <c r="E87" s="11">
        <f>SUMIF(Table1[Dist ID],'SAFE Grants by District'!A87,Table1[Payment])</f>
        <v>0</v>
      </c>
      <c r="F87" s="11">
        <f t="shared" si="12"/>
        <v>0</v>
      </c>
      <c r="G87" s="10">
        <v>0</v>
      </c>
      <c r="H87" s="10">
        <v>0</v>
      </c>
      <c r="I87" s="10">
        <v>0</v>
      </c>
      <c r="J87" s="11">
        <f>SUMIF(Round2[Dist ID],'SAFE Grants by District'!A87,Round2[Approved])</f>
        <v>200000</v>
      </c>
      <c r="K87" s="11">
        <f>SUMIF(Round2[Dist ID],'SAFE Grants by District'!A87,Round2[Payment])</f>
        <v>178829.8</v>
      </c>
      <c r="L87" s="11">
        <f t="shared" si="13"/>
        <v>21170.200000000012</v>
      </c>
      <c r="M87" s="10">
        <v>2</v>
      </c>
      <c r="N87" s="10">
        <v>0</v>
      </c>
      <c r="O87" s="10">
        <v>0</v>
      </c>
      <c r="P87" s="11">
        <f>SUMIF(Table3[Dist ID],'SAFE Grants by District'!A87,Table3[Approved])</f>
        <v>0</v>
      </c>
      <c r="Q87" s="11">
        <f>SUMIF(Table3[Dist ID],'SAFE Grants by District'!A87,Table3[Payment])</f>
        <v>0</v>
      </c>
      <c r="R87" s="15">
        <f t="shared" si="14"/>
        <v>0</v>
      </c>
      <c r="S87" s="10">
        <v>0</v>
      </c>
      <c r="T87" s="10">
        <v>0</v>
      </c>
      <c r="U87" s="10">
        <v>0</v>
      </c>
      <c r="V87" s="15">
        <v>0</v>
      </c>
      <c r="W87" s="10">
        <v>0</v>
      </c>
      <c r="X87" s="10">
        <v>0</v>
      </c>
      <c r="Y87" s="10">
        <v>0</v>
      </c>
      <c r="Z87" s="11">
        <f t="shared" si="9"/>
        <v>200000</v>
      </c>
      <c r="AA87" s="10">
        <f t="shared" si="10"/>
        <v>178829.8</v>
      </c>
      <c r="AB87" s="10">
        <f t="shared" si="11"/>
        <v>21170.200000000012</v>
      </c>
      <c r="AC87" s="15">
        <v>150000</v>
      </c>
      <c r="AD87" s="10">
        <v>0</v>
      </c>
      <c r="AE87" s="10">
        <v>0</v>
      </c>
      <c r="AF87" s="10">
        <v>2</v>
      </c>
      <c r="AG87" s="47"/>
    </row>
    <row r="88" spans="1:33" ht="14.5" customHeight="1" x14ac:dyDescent="0.35">
      <c r="A88" s="13">
        <v>319</v>
      </c>
      <c r="B88" s="3">
        <v>12</v>
      </c>
      <c r="C88" s="4" t="s">
        <v>130</v>
      </c>
      <c r="D88" s="11">
        <f>SUMIF(Table1[Dist ID],'SAFE Grants by District'!A88,Table1[Approved])</f>
        <v>546933.96</v>
      </c>
      <c r="E88" s="11">
        <f>SUMIF(Table1[Dist ID],'SAFE Grants by District'!A88,Table1[Payment])</f>
        <v>320151.08</v>
      </c>
      <c r="F88" s="11">
        <f t="shared" si="12"/>
        <v>226782.87999999995</v>
      </c>
      <c r="G88" s="10">
        <v>8</v>
      </c>
      <c r="H88" s="10">
        <v>2</v>
      </c>
      <c r="I88" s="10">
        <v>3</v>
      </c>
      <c r="J88" s="11">
        <f>SUMIF(Round2[Dist ID],'SAFE Grants by District'!A88,Round2[Approved])</f>
        <v>0</v>
      </c>
      <c r="K88" s="11">
        <f>SUMIF(Round2[Dist ID],'SAFE Grants by District'!A88,Round2[Payment])</f>
        <v>0</v>
      </c>
      <c r="L88" s="11">
        <f t="shared" si="13"/>
        <v>0</v>
      </c>
      <c r="M88" s="10">
        <v>0</v>
      </c>
      <c r="N88" s="10">
        <v>0</v>
      </c>
      <c r="O88" s="10">
        <v>0</v>
      </c>
      <c r="P88" s="11">
        <f>SUMIF(Table3[Dist ID],'SAFE Grants by District'!A88,Table3[Approved])</f>
        <v>0</v>
      </c>
      <c r="Q88" s="11">
        <f>SUMIF(Table3[Dist ID],'SAFE Grants by District'!A88,Table3[Payment])</f>
        <v>0</v>
      </c>
      <c r="R88" s="15">
        <f t="shared" si="14"/>
        <v>0</v>
      </c>
      <c r="S88" s="10">
        <v>0</v>
      </c>
      <c r="T88" s="10">
        <v>0</v>
      </c>
      <c r="U88" s="10">
        <v>0</v>
      </c>
      <c r="V88" s="15">
        <v>0</v>
      </c>
      <c r="W88" s="10">
        <v>0</v>
      </c>
      <c r="X88" s="10">
        <v>0</v>
      </c>
      <c r="Y88" s="10">
        <v>0</v>
      </c>
      <c r="Z88" s="11">
        <f t="shared" si="9"/>
        <v>546933.96</v>
      </c>
      <c r="AA88" s="10">
        <f t="shared" si="10"/>
        <v>320151.08</v>
      </c>
      <c r="AB88" s="10">
        <f t="shared" si="11"/>
        <v>226782.87999999995</v>
      </c>
      <c r="AC88" s="15">
        <v>538000</v>
      </c>
      <c r="AD88" s="10">
        <v>6</v>
      </c>
      <c r="AE88" s="10">
        <v>6</v>
      </c>
      <c r="AF88" s="10">
        <v>6</v>
      </c>
      <c r="AG88" s="47"/>
    </row>
    <row r="89" spans="1:33" ht="14.5" customHeight="1" x14ac:dyDescent="0.35">
      <c r="A89" s="13">
        <v>327</v>
      </c>
      <c r="B89" s="3">
        <v>76</v>
      </c>
      <c r="C89" s="4" t="s">
        <v>567</v>
      </c>
      <c r="D89" s="11">
        <f>SUMIF(Table1[Dist ID],'SAFE Grants by District'!A89,Table1[Approved])</f>
        <v>0</v>
      </c>
      <c r="E89" s="11">
        <f>SUMIF(Table1[Dist ID],'SAFE Grants by District'!A89,Table1[Payment])</f>
        <v>0</v>
      </c>
      <c r="F89" s="11">
        <f t="shared" si="12"/>
        <v>0</v>
      </c>
      <c r="G89" s="10">
        <v>0</v>
      </c>
      <c r="H89" s="10">
        <v>0</v>
      </c>
      <c r="I89" s="10">
        <v>0</v>
      </c>
      <c r="J89" s="11">
        <f>SUMIF(Round2[Dist ID],'SAFE Grants by District'!A89,Round2[Approved])</f>
        <v>100000</v>
      </c>
      <c r="K89" s="11">
        <f>SUMIF(Round2[Dist ID],'SAFE Grants by District'!A89,Round2[Payment])</f>
        <v>100000</v>
      </c>
      <c r="L89" s="11">
        <f t="shared" si="13"/>
        <v>0</v>
      </c>
      <c r="M89" s="10">
        <v>1</v>
      </c>
      <c r="N89" s="10">
        <v>0</v>
      </c>
      <c r="O89" s="10">
        <v>0</v>
      </c>
      <c r="P89" s="11">
        <f>SUMIF(Table3[Dist ID],'SAFE Grants by District'!A89,Table3[Approved])</f>
        <v>0</v>
      </c>
      <c r="Q89" s="11">
        <f>SUMIF(Table3[Dist ID],'SAFE Grants by District'!A89,Table3[Payment])</f>
        <v>0</v>
      </c>
      <c r="R89" s="15">
        <f t="shared" si="14"/>
        <v>0</v>
      </c>
      <c r="S89" s="10">
        <v>0</v>
      </c>
      <c r="T89" s="10">
        <v>0</v>
      </c>
      <c r="U89" s="10">
        <v>0</v>
      </c>
      <c r="V89" s="15">
        <v>0</v>
      </c>
      <c r="W89" s="10">
        <v>0</v>
      </c>
      <c r="X89" s="10">
        <v>0</v>
      </c>
      <c r="Y89" s="10">
        <v>0</v>
      </c>
      <c r="Z89" s="11">
        <f t="shared" si="9"/>
        <v>100000</v>
      </c>
      <c r="AA89" s="10">
        <f t="shared" si="10"/>
        <v>100000</v>
      </c>
      <c r="AB89" s="10">
        <f t="shared" si="11"/>
        <v>0</v>
      </c>
      <c r="AC89" s="15">
        <v>0</v>
      </c>
      <c r="AD89" s="10">
        <v>0</v>
      </c>
      <c r="AE89" s="10">
        <v>0</v>
      </c>
      <c r="AF89" s="10">
        <v>0</v>
      </c>
      <c r="AG89" s="47"/>
    </row>
    <row r="90" spans="1:33" ht="14.5" customHeight="1" x14ac:dyDescent="0.35">
      <c r="A90" s="13">
        <v>333</v>
      </c>
      <c r="B90" s="3">
        <v>13</v>
      </c>
      <c r="C90" s="4" t="s">
        <v>545</v>
      </c>
      <c r="D90" s="11">
        <f>SUMIF(Table1[Dist ID],'SAFE Grants by District'!A90,Table1[Approved])</f>
        <v>0</v>
      </c>
      <c r="E90" s="11">
        <f>SUMIF(Table1[Dist ID],'SAFE Grants by District'!A90,Table1[Payment])</f>
        <v>0</v>
      </c>
      <c r="F90" s="11">
        <f t="shared" si="12"/>
        <v>0</v>
      </c>
      <c r="G90" s="10">
        <v>0</v>
      </c>
      <c r="H90" s="10">
        <v>0</v>
      </c>
      <c r="I90" s="10">
        <v>0</v>
      </c>
      <c r="J90" s="11">
        <f>SUMIF(Round2[Dist ID],'SAFE Grants by District'!A90,Round2[Approved])</f>
        <v>0</v>
      </c>
      <c r="K90" s="11">
        <f>SUMIF(Round2[Dist ID],'SAFE Grants by District'!A90,Round2[Payment])</f>
        <v>0</v>
      </c>
      <c r="L90" s="11">
        <f t="shared" si="13"/>
        <v>0</v>
      </c>
      <c r="M90" s="10">
        <v>0</v>
      </c>
      <c r="N90" s="10">
        <v>0</v>
      </c>
      <c r="O90" s="10">
        <v>0</v>
      </c>
      <c r="P90" s="11">
        <f>SUMIF(Table3[Dist ID],'SAFE Grants by District'!A90,Table3[Approved])</f>
        <v>0</v>
      </c>
      <c r="Q90" s="11">
        <f>SUMIF(Table3[Dist ID],'SAFE Grants by District'!A90,Table3[Payment])</f>
        <v>0</v>
      </c>
      <c r="R90" s="15">
        <f t="shared" si="14"/>
        <v>0</v>
      </c>
      <c r="S90" s="10">
        <v>0</v>
      </c>
      <c r="T90" s="10">
        <v>0</v>
      </c>
      <c r="U90" s="10">
        <v>0</v>
      </c>
      <c r="V90" s="15">
        <v>0</v>
      </c>
      <c r="W90" s="10">
        <v>0</v>
      </c>
      <c r="X90" s="10">
        <v>0</v>
      </c>
      <c r="Y90" s="10">
        <v>0</v>
      </c>
      <c r="Z90" s="11">
        <f t="shared" si="9"/>
        <v>0</v>
      </c>
      <c r="AA90" s="10">
        <f t="shared" si="10"/>
        <v>0</v>
      </c>
      <c r="AB90" s="10">
        <f t="shared" si="11"/>
        <v>0</v>
      </c>
      <c r="AC90" s="15">
        <v>0</v>
      </c>
      <c r="AD90" s="10">
        <v>0</v>
      </c>
      <c r="AE90" s="10">
        <v>0</v>
      </c>
      <c r="AF90" s="10">
        <v>0</v>
      </c>
      <c r="AG90" s="47"/>
    </row>
    <row r="91" spans="1:33" ht="14.5" customHeight="1" x14ac:dyDescent="0.35">
      <c r="A91" s="13">
        <v>335</v>
      </c>
      <c r="B91" s="3">
        <v>37</v>
      </c>
      <c r="C91" s="4" t="s">
        <v>4</v>
      </c>
      <c r="D91" s="11">
        <f>SUMIF(Table1[Dist ID],'SAFE Grants by District'!A91,Table1[Approved])</f>
        <v>0</v>
      </c>
      <c r="E91" s="11">
        <f>SUMIF(Table1[Dist ID],'SAFE Grants by District'!A91,Table1[Payment])</f>
        <v>0</v>
      </c>
      <c r="F91" s="11">
        <f t="shared" si="12"/>
        <v>0</v>
      </c>
      <c r="G91" s="10">
        <v>0</v>
      </c>
      <c r="H91" s="10">
        <v>0</v>
      </c>
      <c r="I91" s="10">
        <v>0</v>
      </c>
      <c r="J91" s="11">
        <f>SUMIF(Round2[Dist ID],'SAFE Grants by District'!A91,Round2[Approved])</f>
        <v>456675.1</v>
      </c>
      <c r="K91" s="11">
        <f>SUMIF(Round2[Dist ID],'SAFE Grants by District'!A91,Round2[Payment])</f>
        <v>304756.25000000006</v>
      </c>
      <c r="L91" s="11">
        <f t="shared" si="13"/>
        <v>151918.84999999992</v>
      </c>
      <c r="M91" s="10">
        <v>20</v>
      </c>
      <c r="N91" s="10">
        <v>0</v>
      </c>
      <c r="O91" s="10">
        <v>0</v>
      </c>
      <c r="P91" s="11">
        <f>SUMIF(Table3[Dist ID],'SAFE Grants by District'!A91,Table3[Approved])</f>
        <v>98500</v>
      </c>
      <c r="Q91" s="11">
        <f>SUMIF(Table3[Dist ID],'SAFE Grants by District'!A91,Table3[Payment])</f>
        <v>0</v>
      </c>
      <c r="R91" s="15">
        <f t="shared" si="14"/>
        <v>98500</v>
      </c>
      <c r="S91" s="10">
        <v>1</v>
      </c>
      <c r="T91" s="10">
        <v>0</v>
      </c>
      <c r="U91" s="10">
        <v>0</v>
      </c>
      <c r="V91" s="15">
        <v>0</v>
      </c>
      <c r="W91" s="10">
        <v>0</v>
      </c>
      <c r="X91" s="10">
        <v>0</v>
      </c>
      <c r="Y91" s="10">
        <v>0</v>
      </c>
      <c r="Z91" s="11">
        <f t="shared" si="9"/>
        <v>555175.1</v>
      </c>
      <c r="AA91" s="10">
        <f t="shared" si="10"/>
        <v>304756.25000000006</v>
      </c>
      <c r="AB91" s="10">
        <f t="shared" si="11"/>
        <v>250418.84999999992</v>
      </c>
      <c r="AC91" s="15">
        <v>1731500</v>
      </c>
      <c r="AD91" s="10">
        <v>19</v>
      </c>
      <c r="AE91" s="10">
        <v>0</v>
      </c>
      <c r="AF91" s="10">
        <v>15</v>
      </c>
      <c r="AG91" s="47"/>
    </row>
    <row r="92" spans="1:33" ht="14.5" customHeight="1" x14ac:dyDescent="0.35">
      <c r="A92" s="13">
        <v>339</v>
      </c>
      <c r="B92" s="3">
        <v>29</v>
      </c>
      <c r="C92" s="4" t="s">
        <v>551</v>
      </c>
      <c r="D92" s="11">
        <f>SUMIF(Table1[Dist ID],'SAFE Grants by District'!A92,Table1[Approved])</f>
        <v>0</v>
      </c>
      <c r="E92" s="11">
        <f>SUMIF(Table1[Dist ID],'SAFE Grants by District'!A92,Table1[Payment])</f>
        <v>0</v>
      </c>
      <c r="F92" s="11">
        <f t="shared" si="12"/>
        <v>0</v>
      </c>
      <c r="G92" s="10">
        <v>0</v>
      </c>
      <c r="H92" s="10">
        <v>0</v>
      </c>
      <c r="I92" s="10">
        <v>0</v>
      </c>
      <c r="J92" s="11">
        <f>SUMIF(Round2[Dist ID],'SAFE Grants by District'!A92,Round2[Approved])</f>
        <v>0</v>
      </c>
      <c r="K92" s="11">
        <f>SUMIF(Round2[Dist ID],'SAFE Grants by District'!A92,Round2[Payment])</f>
        <v>0</v>
      </c>
      <c r="L92" s="11">
        <f t="shared" si="13"/>
        <v>0</v>
      </c>
      <c r="M92" s="10">
        <v>2</v>
      </c>
      <c r="N92" s="10">
        <v>0</v>
      </c>
      <c r="O92" s="10">
        <v>0</v>
      </c>
      <c r="P92" s="11">
        <f>SUMIF(Table3[Dist ID],'SAFE Grants by District'!A92,Table3[Approved])</f>
        <v>0</v>
      </c>
      <c r="Q92" s="11">
        <f>SUMIF(Table3[Dist ID],'SAFE Grants by District'!A92,Table3[Payment])</f>
        <v>0</v>
      </c>
      <c r="R92" s="15">
        <f t="shared" si="14"/>
        <v>0</v>
      </c>
      <c r="S92" s="10">
        <v>0</v>
      </c>
      <c r="T92" s="10">
        <v>0</v>
      </c>
      <c r="U92" s="10">
        <v>0</v>
      </c>
      <c r="V92" s="15">
        <v>0</v>
      </c>
      <c r="W92" s="10">
        <v>0</v>
      </c>
      <c r="X92" s="10">
        <v>0</v>
      </c>
      <c r="Y92" s="10">
        <v>0</v>
      </c>
      <c r="Z92" s="11">
        <f t="shared" si="9"/>
        <v>0</v>
      </c>
      <c r="AA92" s="10">
        <f t="shared" si="10"/>
        <v>0</v>
      </c>
      <c r="AB92" s="10">
        <f t="shared" si="11"/>
        <v>0</v>
      </c>
      <c r="AC92" s="15">
        <v>0</v>
      </c>
      <c r="AD92" s="10">
        <v>0</v>
      </c>
      <c r="AE92" s="10">
        <v>0</v>
      </c>
      <c r="AF92" s="10">
        <v>0</v>
      </c>
      <c r="AG92" s="47"/>
    </row>
    <row r="93" spans="1:33" ht="14.5" customHeight="1" x14ac:dyDescent="0.35">
      <c r="A93" s="13">
        <v>341</v>
      </c>
      <c r="B93" s="3">
        <v>29</v>
      </c>
      <c r="C93" s="4" t="s">
        <v>550</v>
      </c>
      <c r="D93" s="11">
        <f>SUMIF(Table1[Dist ID],'SAFE Grants by District'!A93,Table1[Approved])</f>
        <v>0</v>
      </c>
      <c r="E93" s="11">
        <f>SUMIF(Table1[Dist ID],'SAFE Grants by District'!A93,Table1[Payment])</f>
        <v>0</v>
      </c>
      <c r="F93" s="11">
        <f t="shared" si="12"/>
        <v>0</v>
      </c>
      <c r="G93" s="10">
        <v>0</v>
      </c>
      <c r="H93" s="10">
        <v>0</v>
      </c>
      <c r="I93" s="10">
        <v>0</v>
      </c>
      <c r="J93" s="11">
        <f>SUMIF(Round2[Dist ID],'SAFE Grants by District'!A93,Round2[Approved])</f>
        <v>0</v>
      </c>
      <c r="K93" s="11">
        <f>SUMIF(Round2[Dist ID],'SAFE Grants by District'!A93,Round2[Payment])</f>
        <v>0</v>
      </c>
      <c r="L93" s="11">
        <f t="shared" si="13"/>
        <v>0</v>
      </c>
      <c r="M93" s="10">
        <v>0</v>
      </c>
      <c r="N93" s="10">
        <v>0</v>
      </c>
      <c r="O93" s="10">
        <v>0</v>
      </c>
      <c r="P93" s="11">
        <f>SUMIF(Table3[Dist ID],'SAFE Grants by District'!A93,Table3[Approved])</f>
        <v>0</v>
      </c>
      <c r="Q93" s="11">
        <f>SUMIF(Table3[Dist ID],'SAFE Grants by District'!A93,Table3[Payment])</f>
        <v>0</v>
      </c>
      <c r="R93" s="15">
        <f t="shared" si="14"/>
        <v>0</v>
      </c>
      <c r="S93" s="10">
        <v>0</v>
      </c>
      <c r="T93" s="10">
        <v>0</v>
      </c>
      <c r="U93" s="10">
        <v>0</v>
      </c>
      <c r="V93" s="15">
        <v>0</v>
      </c>
      <c r="W93" s="10">
        <v>0</v>
      </c>
      <c r="X93" s="10">
        <v>0</v>
      </c>
      <c r="Y93" s="10">
        <v>0</v>
      </c>
      <c r="Z93" s="11">
        <f t="shared" si="9"/>
        <v>0</v>
      </c>
      <c r="AA93" s="10">
        <f t="shared" si="10"/>
        <v>0</v>
      </c>
      <c r="AB93" s="10">
        <f t="shared" si="11"/>
        <v>0</v>
      </c>
      <c r="AC93" s="15">
        <v>0</v>
      </c>
      <c r="AD93" s="10">
        <v>0</v>
      </c>
      <c r="AE93" s="10">
        <v>0</v>
      </c>
      <c r="AF93" s="10">
        <v>0</v>
      </c>
      <c r="AG93" s="47"/>
    </row>
    <row r="94" spans="1:33" ht="14.5" customHeight="1" x14ac:dyDescent="0.35">
      <c r="A94" s="13">
        <v>342</v>
      </c>
      <c r="B94" s="3">
        <v>87</v>
      </c>
      <c r="C94" s="4" t="s">
        <v>151</v>
      </c>
      <c r="D94" s="11">
        <f>SUMIF(Table1[Dist ID],'SAFE Grants by District'!A94,Table1[Approved])</f>
        <v>0</v>
      </c>
      <c r="E94" s="11">
        <f>SUMIF(Table1[Dist ID],'SAFE Grants by District'!A94,Table1[Payment])</f>
        <v>0</v>
      </c>
      <c r="F94" s="11">
        <f t="shared" si="12"/>
        <v>0</v>
      </c>
      <c r="G94" s="10">
        <v>0</v>
      </c>
      <c r="H94" s="10">
        <v>0</v>
      </c>
      <c r="I94" s="10">
        <v>0</v>
      </c>
      <c r="J94" s="11">
        <f>SUMIF(Round2[Dist ID],'SAFE Grants by District'!A94,Round2[Approved])</f>
        <v>27558</v>
      </c>
      <c r="K94" s="11">
        <f>SUMIF(Round2[Dist ID],'SAFE Grants by District'!A94,Round2[Payment])</f>
        <v>27149.39</v>
      </c>
      <c r="L94" s="11">
        <f t="shared" si="13"/>
        <v>408.61000000000058</v>
      </c>
      <c r="M94" s="10">
        <v>1</v>
      </c>
      <c r="N94" s="10">
        <v>0</v>
      </c>
      <c r="O94" s="10">
        <v>0</v>
      </c>
      <c r="P94" s="11">
        <f>SUMIF(Table3[Dist ID],'SAFE Grants by District'!A94,Table3[Approved])</f>
        <v>96000</v>
      </c>
      <c r="Q94" s="11">
        <f>SUMIF(Table3[Dist ID],'SAFE Grants by District'!A94,Table3[Payment])</f>
        <v>16273.98</v>
      </c>
      <c r="R94" s="15">
        <f t="shared" si="14"/>
        <v>79726.02</v>
      </c>
      <c r="S94" s="10">
        <v>2</v>
      </c>
      <c r="T94" s="10">
        <v>0</v>
      </c>
      <c r="U94" s="10">
        <v>0</v>
      </c>
      <c r="V94" s="15">
        <v>0</v>
      </c>
      <c r="W94" s="10">
        <v>0</v>
      </c>
      <c r="X94" s="10">
        <v>0</v>
      </c>
      <c r="Y94" s="10">
        <v>0</v>
      </c>
      <c r="Z94" s="11">
        <f t="shared" si="9"/>
        <v>123558</v>
      </c>
      <c r="AA94" s="10">
        <f t="shared" si="10"/>
        <v>43423.369999999995</v>
      </c>
      <c r="AB94" s="10">
        <f t="shared" si="11"/>
        <v>80134.63</v>
      </c>
      <c r="AC94" s="15">
        <v>50000</v>
      </c>
      <c r="AD94" s="10">
        <v>1</v>
      </c>
      <c r="AE94" s="10">
        <v>0</v>
      </c>
      <c r="AF94" s="10">
        <v>0</v>
      </c>
      <c r="AG94" s="47"/>
    </row>
    <row r="95" spans="1:33" ht="14.5" customHeight="1" x14ac:dyDescent="0.35">
      <c r="A95" s="13">
        <v>343</v>
      </c>
      <c r="B95" s="3">
        <v>62</v>
      </c>
      <c r="C95" s="4" t="s">
        <v>199</v>
      </c>
      <c r="D95" s="11">
        <f>SUMIF(Table1[Dist ID],'SAFE Grants by District'!A95,Table1[Approved])</f>
        <v>71000</v>
      </c>
      <c r="E95" s="11">
        <f>SUMIF(Table1[Dist ID],'SAFE Grants by District'!A95,Table1[Payment])</f>
        <v>10000</v>
      </c>
      <c r="F95" s="11">
        <f t="shared" si="12"/>
        <v>61000</v>
      </c>
      <c r="G95" s="10">
        <v>0</v>
      </c>
      <c r="H95" s="10">
        <v>3</v>
      </c>
      <c r="I95" s="10">
        <v>1</v>
      </c>
      <c r="J95" s="11">
        <f>SUMIF(Round2[Dist ID],'SAFE Grants by District'!A95,Round2[Approved])</f>
        <v>64770</v>
      </c>
      <c r="K95" s="11">
        <f>SUMIF(Round2[Dist ID],'SAFE Grants by District'!A95,Round2[Payment])</f>
        <v>41971.96</v>
      </c>
      <c r="L95" s="11">
        <f t="shared" si="13"/>
        <v>22798.04</v>
      </c>
      <c r="M95" s="10">
        <v>1</v>
      </c>
      <c r="N95" s="10">
        <v>0</v>
      </c>
      <c r="O95" s="10">
        <v>0</v>
      </c>
      <c r="P95" s="11">
        <f>SUMIF(Table3[Dist ID],'SAFE Grants by District'!A95,Table3[Approved])</f>
        <v>32960</v>
      </c>
      <c r="Q95" s="11">
        <f>SUMIF(Table3[Dist ID],'SAFE Grants by District'!A95,Table3[Payment])</f>
        <v>30948.22</v>
      </c>
      <c r="R95" s="15">
        <f t="shared" si="14"/>
        <v>2011.7799999999988</v>
      </c>
      <c r="S95" s="10">
        <v>0</v>
      </c>
      <c r="T95" s="10">
        <v>0</v>
      </c>
      <c r="U95" s="10">
        <v>1</v>
      </c>
      <c r="V95" s="15">
        <v>67200</v>
      </c>
      <c r="W95" s="10">
        <v>0</v>
      </c>
      <c r="X95" s="10">
        <v>0</v>
      </c>
      <c r="Y95" s="10">
        <v>1</v>
      </c>
      <c r="Z95" s="11">
        <f t="shared" si="9"/>
        <v>168730</v>
      </c>
      <c r="AA95" s="10">
        <f t="shared" si="10"/>
        <v>82920.179999999993</v>
      </c>
      <c r="AB95" s="10">
        <f t="shared" si="11"/>
        <v>85809.82</v>
      </c>
      <c r="AC95" s="15">
        <v>112000</v>
      </c>
      <c r="AD95" s="10">
        <v>1</v>
      </c>
      <c r="AE95" s="10">
        <v>0</v>
      </c>
      <c r="AF95" s="10">
        <v>2</v>
      </c>
      <c r="AG95" s="47"/>
    </row>
    <row r="96" spans="1:33" ht="14.5" customHeight="1" x14ac:dyDescent="0.35">
      <c r="A96" s="13">
        <v>345</v>
      </c>
      <c r="B96" s="3">
        <v>89</v>
      </c>
      <c r="C96" s="4" t="s">
        <v>570</v>
      </c>
      <c r="D96" s="11">
        <f>SUMIF(Table1[Dist ID],'SAFE Grants by District'!A96,Table1[Approved])</f>
        <v>0</v>
      </c>
      <c r="E96" s="11">
        <f>SUMIF(Table1[Dist ID],'SAFE Grants by District'!A96,Table1[Payment])</f>
        <v>0</v>
      </c>
      <c r="F96" s="11">
        <f t="shared" si="12"/>
        <v>0</v>
      </c>
      <c r="G96" s="10">
        <v>0</v>
      </c>
      <c r="H96" s="10">
        <v>0</v>
      </c>
      <c r="I96" s="10">
        <v>0</v>
      </c>
      <c r="J96" s="11">
        <f>SUMIF(Round2[Dist ID],'SAFE Grants by District'!A96,Round2[Approved])</f>
        <v>13329</v>
      </c>
      <c r="K96" s="11">
        <f>SUMIF(Round2[Dist ID],'SAFE Grants by District'!A96,Round2[Payment])</f>
        <v>13329</v>
      </c>
      <c r="L96" s="11">
        <f t="shared" si="13"/>
        <v>0</v>
      </c>
      <c r="M96" s="10">
        <v>1</v>
      </c>
      <c r="N96" s="10">
        <v>0</v>
      </c>
      <c r="O96" s="10">
        <v>0</v>
      </c>
      <c r="P96" s="11">
        <f>SUMIF(Table3[Dist ID],'SAFE Grants by District'!A96,Table3[Approved])</f>
        <v>0</v>
      </c>
      <c r="Q96" s="11">
        <f>SUMIF(Table3[Dist ID],'SAFE Grants by District'!A96,Table3[Payment])</f>
        <v>0</v>
      </c>
      <c r="R96" s="15">
        <f t="shared" si="14"/>
        <v>0</v>
      </c>
      <c r="S96" s="10">
        <v>0</v>
      </c>
      <c r="T96" s="10">
        <v>0</v>
      </c>
      <c r="U96" s="10">
        <v>0</v>
      </c>
      <c r="V96" s="15">
        <v>0</v>
      </c>
      <c r="W96" s="10">
        <v>0</v>
      </c>
      <c r="X96" s="10">
        <v>0</v>
      </c>
      <c r="Y96" s="10">
        <v>0</v>
      </c>
      <c r="Z96" s="11">
        <f t="shared" si="9"/>
        <v>13329</v>
      </c>
      <c r="AA96" s="10">
        <f t="shared" si="10"/>
        <v>13329</v>
      </c>
      <c r="AB96" s="10">
        <f t="shared" si="11"/>
        <v>0</v>
      </c>
      <c r="AC96" s="15">
        <v>0</v>
      </c>
      <c r="AD96" s="10">
        <v>0</v>
      </c>
      <c r="AE96" s="10">
        <v>0</v>
      </c>
      <c r="AF96" s="10">
        <v>0</v>
      </c>
      <c r="AG96" s="47"/>
    </row>
    <row r="97" spans="1:33" ht="14.5" customHeight="1" x14ac:dyDescent="0.35">
      <c r="A97" s="13">
        <v>351</v>
      </c>
      <c r="B97" s="3">
        <v>26</v>
      </c>
      <c r="C97" s="4" t="s">
        <v>264</v>
      </c>
      <c r="D97" s="11">
        <f>SUMIF(Table1[Dist ID],'SAFE Grants by District'!A97,Table1[Approved])</f>
        <v>113825</v>
      </c>
      <c r="E97" s="11">
        <f>SUMIF(Table1[Dist ID],'SAFE Grants by District'!A97,Table1[Payment])</f>
        <v>113825</v>
      </c>
      <c r="F97" s="11">
        <f t="shared" si="12"/>
        <v>0</v>
      </c>
      <c r="G97" s="10">
        <v>3</v>
      </c>
      <c r="H97" s="10">
        <v>1</v>
      </c>
      <c r="I97" s="10">
        <v>2</v>
      </c>
      <c r="J97" s="11">
        <f>SUMIF(Round2[Dist ID],'SAFE Grants by District'!A97,Round2[Approved])</f>
        <v>0</v>
      </c>
      <c r="K97" s="11">
        <f>SUMIF(Round2[Dist ID],'SAFE Grants by District'!A97,Round2[Payment])</f>
        <v>0</v>
      </c>
      <c r="L97" s="11">
        <f t="shared" si="13"/>
        <v>0</v>
      </c>
      <c r="M97" s="10">
        <v>0</v>
      </c>
      <c r="N97" s="10">
        <v>0</v>
      </c>
      <c r="O97" s="10">
        <v>0</v>
      </c>
      <c r="P97" s="11">
        <f>SUMIF(Table3[Dist ID],'SAFE Grants by District'!A97,Table3[Approved])</f>
        <v>389127</v>
      </c>
      <c r="Q97" s="11">
        <f>SUMIF(Table3[Dist ID],'SAFE Grants by District'!A97,Table3[Payment])</f>
        <v>262357.07</v>
      </c>
      <c r="R97" s="15">
        <f t="shared" si="14"/>
        <v>126769.93</v>
      </c>
      <c r="S97" s="10">
        <v>7</v>
      </c>
      <c r="T97" s="10">
        <v>0</v>
      </c>
      <c r="U97" s="10">
        <v>6</v>
      </c>
      <c r="V97" s="15">
        <v>0</v>
      </c>
      <c r="W97" s="10">
        <v>0</v>
      </c>
      <c r="X97" s="10">
        <v>0</v>
      </c>
      <c r="Y97" s="10">
        <v>0</v>
      </c>
      <c r="Z97" s="11">
        <f t="shared" si="9"/>
        <v>502952</v>
      </c>
      <c r="AA97" s="10">
        <f t="shared" si="10"/>
        <v>376182.07</v>
      </c>
      <c r="AB97" s="10">
        <f t="shared" si="11"/>
        <v>126769.93</v>
      </c>
      <c r="AC97" s="15">
        <v>0</v>
      </c>
      <c r="AD97" s="10">
        <v>0</v>
      </c>
      <c r="AE97" s="10">
        <v>0</v>
      </c>
      <c r="AF97" s="10">
        <v>0</v>
      </c>
      <c r="AG97" s="47"/>
    </row>
    <row r="98" spans="1:33" ht="14.5" customHeight="1" x14ac:dyDescent="0.35">
      <c r="A98" s="13">
        <v>352</v>
      </c>
      <c r="B98" s="3">
        <v>46</v>
      </c>
      <c r="C98" s="4" t="s">
        <v>556</v>
      </c>
      <c r="D98" s="11">
        <f>SUMIF(Table1[Dist ID],'SAFE Grants by District'!A98,Table1[Approved])</f>
        <v>0</v>
      </c>
      <c r="E98" s="11">
        <f>SUMIF(Table1[Dist ID],'SAFE Grants by District'!A98,Table1[Payment])</f>
        <v>0</v>
      </c>
      <c r="F98" s="11">
        <f t="shared" si="12"/>
        <v>0</v>
      </c>
      <c r="G98" s="10">
        <v>0</v>
      </c>
      <c r="H98" s="10">
        <v>0</v>
      </c>
      <c r="I98" s="10">
        <v>0</v>
      </c>
      <c r="J98" s="11">
        <f>SUMIF(Round2[Dist ID],'SAFE Grants by District'!A98,Round2[Approved])</f>
        <v>90473.87</v>
      </c>
      <c r="K98" s="11">
        <f>SUMIF(Round2[Dist ID],'SAFE Grants by District'!A98,Round2[Payment])</f>
        <v>90473.87</v>
      </c>
      <c r="L98" s="11">
        <f t="shared" si="13"/>
        <v>0</v>
      </c>
      <c r="M98" s="10">
        <v>14</v>
      </c>
      <c r="N98" s="10">
        <v>1</v>
      </c>
      <c r="O98" s="10">
        <v>0</v>
      </c>
      <c r="P98" s="11">
        <f>SUMIF(Table3[Dist ID],'SAFE Grants by District'!A98,Table3[Approved])</f>
        <v>0</v>
      </c>
      <c r="Q98" s="11">
        <f>SUMIF(Table3[Dist ID],'SAFE Grants by District'!A98,Table3[Payment])</f>
        <v>0</v>
      </c>
      <c r="R98" s="15">
        <f t="shared" si="14"/>
        <v>0</v>
      </c>
      <c r="S98" s="10">
        <v>0</v>
      </c>
      <c r="T98" s="10">
        <v>0</v>
      </c>
      <c r="U98" s="10">
        <v>0</v>
      </c>
      <c r="V98" s="15">
        <v>0</v>
      </c>
      <c r="W98" s="10">
        <v>0</v>
      </c>
      <c r="X98" s="10">
        <v>0</v>
      </c>
      <c r="Y98" s="10">
        <v>0</v>
      </c>
      <c r="Z98" s="11">
        <f t="shared" si="9"/>
        <v>90473.87</v>
      </c>
      <c r="AA98" s="10">
        <f t="shared" si="10"/>
        <v>90473.87</v>
      </c>
      <c r="AB98" s="10">
        <f t="shared" si="11"/>
        <v>0</v>
      </c>
      <c r="AC98" s="15">
        <v>0</v>
      </c>
      <c r="AD98" s="10">
        <v>0</v>
      </c>
      <c r="AE98" s="10">
        <v>0</v>
      </c>
      <c r="AF98" s="10">
        <v>0</v>
      </c>
      <c r="AG98" s="47"/>
    </row>
    <row r="99" spans="1:33" ht="14.5" customHeight="1" x14ac:dyDescent="0.35">
      <c r="A99" s="13">
        <v>353</v>
      </c>
      <c r="B99" s="3">
        <v>69</v>
      </c>
      <c r="C99" s="4" t="s">
        <v>397</v>
      </c>
      <c r="D99" s="11">
        <f>SUMIF(Table1[Dist ID],'SAFE Grants by District'!A99,Table1[Approved])</f>
        <v>0</v>
      </c>
      <c r="E99" s="11">
        <f>SUMIF(Table1[Dist ID],'SAFE Grants by District'!A99,Table1[Payment])</f>
        <v>0</v>
      </c>
      <c r="F99" s="11">
        <f t="shared" si="12"/>
        <v>0</v>
      </c>
      <c r="G99" s="10">
        <v>0</v>
      </c>
      <c r="H99" s="10">
        <v>0</v>
      </c>
      <c r="I99" s="10">
        <v>0</v>
      </c>
      <c r="J99" s="11">
        <f>SUMIF(Round2[Dist ID],'SAFE Grants by District'!A99,Round2[Approved])</f>
        <v>0</v>
      </c>
      <c r="K99" s="11">
        <f>SUMIF(Round2[Dist ID],'SAFE Grants by District'!A99,Round2[Payment])</f>
        <v>0</v>
      </c>
      <c r="L99" s="11">
        <f t="shared" si="13"/>
        <v>0</v>
      </c>
      <c r="M99" s="10">
        <v>0</v>
      </c>
      <c r="N99" s="10">
        <v>0</v>
      </c>
      <c r="O99" s="10">
        <v>0</v>
      </c>
      <c r="P99" s="11">
        <f>SUMIF(Table3[Dist ID],'SAFE Grants by District'!A99,Table3[Approved])</f>
        <v>15000</v>
      </c>
      <c r="Q99" s="11">
        <f>SUMIF(Table3[Dist ID],'SAFE Grants by District'!A99,Table3[Payment])</f>
        <v>315</v>
      </c>
      <c r="R99" s="15">
        <f t="shared" si="14"/>
        <v>14685</v>
      </c>
      <c r="S99" s="10">
        <v>0</v>
      </c>
      <c r="T99" s="10">
        <v>0</v>
      </c>
      <c r="U99" s="10">
        <v>1</v>
      </c>
      <c r="V99" s="15">
        <v>0</v>
      </c>
      <c r="W99" s="10">
        <v>0</v>
      </c>
      <c r="X99" s="10">
        <v>0</v>
      </c>
      <c r="Y99" s="10">
        <v>0</v>
      </c>
      <c r="Z99" s="11">
        <f t="shared" si="9"/>
        <v>15000</v>
      </c>
      <c r="AA99" s="10">
        <f t="shared" si="10"/>
        <v>315</v>
      </c>
      <c r="AB99" s="10">
        <f t="shared" si="11"/>
        <v>14685</v>
      </c>
      <c r="AC99" s="15">
        <v>0</v>
      </c>
      <c r="AD99" s="10">
        <v>0</v>
      </c>
      <c r="AE99" s="10">
        <v>0</v>
      </c>
      <c r="AF99" s="10">
        <v>0</v>
      </c>
      <c r="AG99" s="47"/>
    </row>
    <row r="100" spans="1:33" ht="14.5" customHeight="1" x14ac:dyDescent="0.35">
      <c r="A100" s="13">
        <v>355</v>
      </c>
      <c r="B100" s="3">
        <v>20</v>
      </c>
      <c r="C100" s="4" t="s">
        <v>548</v>
      </c>
      <c r="D100" s="11">
        <f>SUMIF(Table1[Dist ID],'SAFE Grants by District'!A100,Table1[Approved])</f>
        <v>0</v>
      </c>
      <c r="E100" s="11">
        <f>SUMIF(Table1[Dist ID],'SAFE Grants by District'!A100,Table1[Payment])</f>
        <v>0</v>
      </c>
      <c r="F100" s="11">
        <f t="shared" si="12"/>
        <v>0</v>
      </c>
      <c r="G100" s="10">
        <v>0</v>
      </c>
      <c r="H100" s="10">
        <v>0</v>
      </c>
      <c r="I100" s="10">
        <v>0</v>
      </c>
      <c r="J100" s="11">
        <f>SUMIF(Round2[Dist ID],'SAFE Grants by District'!A100,Round2[Approved])</f>
        <v>0</v>
      </c>
      <c r="K100" s="11">
        <f>SUMIF(Round2[Dist ID],'SAFE Grants by District'!A100,Round2[Payment])</f>
        <v>0</v>
      </c>
      <c r="L100" s="11">
        <f t="shared" si="13"/>
        <v>0</v>
      </c>
      <c r="M100" s="10">
        <v>0</v>
      </c>
      <c r="N100" s="10">
        <v>0</v>
      </c>
      <c r="O100" s="10">
        <v>0</v>
      </c>
      <c r="P100" s="11">
        <f>SUMIF(Table3[Dist ID],'SAFE Grants by District'!A100,Table3[Approved])</f>
        <v>0</v>
      </c>
      <c r="Q100" s="11">
        <f>SUMIF(Table3[Dist ID],'SAFE Grants by District'!A100,Table3[Payment])</f>
        <v>0</v>
      </c>
      <c r="R100" s="15">
        <f t="shared" si="14"/>
        <v>0</v>
      </c>
      <c r="S100" s="10">
        <v>0</v>
      </c>
      <c r="T100" s="10">
        <v>0</v>
      </c>
      <c r="U100" s="10">
        <v>0</v>
      </c>
      <c r="V100" s="15">
        <v>0</v>
      </c>
      <c r="W100" s="10">
        <v>0</v>
      </c>
      <c r="X100" s="10">
        <v>0</v>
      </c>
      <c r="Y100" s="10">
        <v>0</v>
      </c>
      <c r="Z100" s="11">
        <f t="shared" ref="Z100:Z131" si="15">D100+J100+P100</f>
        <v>0</v>
      </c>
      <c r="AA100" s="10">
        <f t="shared" ref="AA100:AA131" si="16">E100+K100+Q100</f>
        <v>0</v>
      </c>
      <c r="AB100" s="10">
        <f t="shared" ref="AB100:AB131" si="17">F100+L100+R100</f>
        <v>0</v>
      </c>
      <c r="AC100" s="15">
        <v>0</v>
      </c>
      <c r="AD100" s="10">
        <v>0</v>
      </c>
      <c r="AE100" s="10">
        <v>0</v>
      </c>
      <c r="AF100" s="10">
        <v>0</v>
      </c>
      <c r="AG100" s="47"/>
    </row>
    <row r="101" spans="1:33" ht="14.5" customHeight="1" x14ac:dyDescent="0.35">
      <c r="A101" s="13">
        <v>357</v>
      </c>
      <c r="B101" s="3">
        <v>40</v>
      </c>
      <c r="C101" s="4" t="s">
        <v>214</v>
      </c>
      <c r="D101" s="11">
        <f>SUMIF(Table1[Dist ID],'SAFE Grants by District'!A101,Table1[Approved])</f>
        <v>0</v>
      </c>
      <c r="E101" s="11">
        <f>SUMIF(Table1[Dist ID],'SAFE Grants by District'!A101,Table1[Payment])</f>
        <v>0</v>
      </c>
      <c r="F101" s="11">
        <f t="shared" si="12"/>
        <v>0</v>
      </c>
      <c r="G101" s="10">
        <v>0</v>
      </c>
      <c r="H101" s="10">
        <v>0</v>
      </c>
      <c r="I101" s="10">
        <v>0</v>
      </c>
      <c r="J101" s="11">
        <f>SUMIF(Round2[Dist ID],'SAFE Grants by District'!A101,Round2[Approved])</f>
        <v>228250.15</v>
      </c>
      <c r="K101" s="11">
        <f>SUMIF(Round2[Dist ID],'SAFE Grants by District'!A101,Round2[Payment])</f>
        <v>152056.72</v>
      </c>
      <c r="L101" s="11">
        <f t="shared" si="13"/>
        <v>76193.429999999993</v>
      </c>
      <c r="M101" s="10">
        <v>6</v>
      </c>
      <c r="N101" s="10">
        <v>0</v>
      </c>
      <c r="O101" s="10">
        <v>0</v>
      </c>
      <c r="P101" s="11">
        <f>SUMIF(Table3[Dist ID],'SAFE Grants by District'!A101,Table3[Approved])</f>
        <v>137062</v>
      </c>
      <c r="Q101" s="11">
        <f>SUMIF(Table3[Dist ID],'SAFE Grants by District'!A101,Table3[Payment])</f>
        <v>131222.32</v>
      </c>
      <c r="R101" s="15">
        <f t="shared" si="14"/>
        <v>5839.679999999993</v>
      </c>
      <c r="S101" s="10">
        <v>0</v>
      </c>
      <c r="T101" s="10">
        <v>0</v>
      </c>
      <c r="U101" s="10">
        <v>2</v>
      </c>
      <c r="V101" s="15">
        <v>250233</v>
      </c>
      <c r="W101" s="10">
        <v>4</v>
      </c>
      <c r="X101" s="10">
        <v>0</v>
      </c>
      <c r="Y101" s="10">
        <v>2</v>
      </c>
      <c r="Z101" s="11">
        <f t="shared" si="15"/>
        <v>365312.15</v>
      </c>
      <c r="AA101" s="10">
        <f t="shared" si="16"/>
        <v>283279.04000000004</v>
      </c>
      <c r="AB101" s="10">
        <f t="shared" si="17"/>
        <v>82033.109999999986</v>
      </c>
      <c r="AC101" s="15">
        <v>24705</v>
      </c>
      <c r="AD101" s="10">
        <v>2</v>
      </c>
      <c r="AE101" s="10">
        <v>0</v>
      </c>
      <c r="AF101" s="10">
        <v>1</v>
      </c>
      <c r="AG101" s="47"/>
    </row>
    <row r="102" spans="1:33" ht="14.5" customHeight="1" x14ac:dyDescent="0.35">
      <c r="A102" s="13">
        <v>359</v>
      </c>
      <c r="B102" s="3">
        <v>64</v>
      </c>
      <c r="C102" s="4" t="s">
        <v>352</v>
      </c>
      <c r="D102" s="11">
        <f>SUMIF(Table1[Dist ID],'SAFE Grants by District'!A102,Table1[Approved])</f>
        <v>0</v>
      </c>
      <c r="E102" s="11">
        <f>SUMIF(Table1[Dist ID],'SAFE Grants by District'!A102,Table1[Payment])</f>
        <v>0</v>
      </c>
      <c r="F102" s="11">
        <f t="shared" si="12"/>
        <v>0</v>
      </c>
      <c r="G102" s="10">
        <v>0</v>
      </c>
      <c r="H102" s="10">
        <v>0</v>
      </c>
      <c r="I102" s="10">
        <v>0</v>
      </c>
      <c r="J102" s="11">
        <f>SUMIF(Round2[Dist ID],'SAFE Grants by District'!A102,Round2[Approved])</f>
        <v>0</v>
      </c>
      <c r="K102" s="11">
        <f>SUMIF(Round2[Dist ID],'SAFE Grants by District'!A102,Round2[Payment])</f>
        <v>0</v>
      </c>
      <c r="L102" s="11">
        <f t="shared" si="13"/>
        <v>0</v>
      </c>
      <c r="M102" s="10">
        <v>0</v>
      </c>
      <c r="N102" s="10">
        <v>0</v>
      </c>
      <c r="O102" s="10">
        <v>0</v>
      </c>
      <c r="P102" s="11">
        <f>SUMIF(Table3[Dist ID],'SAFE Grants by District'!A102,Table3[Approved])</f>
        <v>100000</v>
      </c>
      <c r="Q102" s="11">
        <f>SUMIF(Table3[Dist ID],'SAFE Grants by District'!A102,Table3[Payment])</f>
        <v>99996.63</v>
      </c>
      <c r="R102" s="15">
        <f t="shared" si="14"/>
        <v>3.3699999999953434</v>
      </c>
      <c r="S102" s="10">
        <v>1</v>
      </c>
      <c r="T102" s="10">
        <v>0</v>
      </c>
      <c r="U102" s="10">
        <v>0</v>
      </c>
      <c r="V102" s="15">
        <v>0</v>
      </c>
      <c r="W102" s="10">
        <v>0</v>
      </c>
      <c r="X102" s="10">
        <v>0</v>
      </c>
      <c r="Y102" s="10">
        <v>0</v>
      </c>
      <c r="Z102" s="11">
        <f t="shared" si="15"/>
        <v>100000</v>
      </c>
      <c r="AA102" s="10">
        <f t="shared" si="16"/>
        <v>99996.63</v>
      </c>
      <c r="AB102" s="10">
        <f t="shared" si="17"/>
        <v>3.3699999999953434</v>
      </c>
      <c r="AC102" s="15">
        <v>0</v>
      </c>
      <c r="AD102" s="10">
        <v>0</v>
      </c>
      <c r="AE102" s="10">
        <v>0</v>
      </c>
      <c r="AF102" s="10">
        <v>0</v>
      </c>
      <c r="AG102" s="47"/>
    </row>
    <row r="103" spans="1:33" ht="14.5" customHeight="1" x14ac:dyDescent="0.35">
      <c r="A103" s="13">
        <v>363</v>
      </c>
      <c r="B103" s="3">
        <v>93</v>
      </c>
      <c r="C103" s="4" t="s">
        <v>300</v>
      </c>
      <c r="D103" s="11">
        <f>SUMIF(Table1[Dist ID],'SAFE Grants by District'!A103,Table1[Approved])</f>
        <v>0</v>
      </c>
      <c r="E103" s="11">
        <f>SUMIF(Table1[Dist ID],'SAFE Grants by District'!A103,Table1[Payment])</f>
        <v>0</v>
      </c>
      <c r="F103" s="11">
        <f t="shared" si="12"/>
        <v>0</v>
      </c>
      <c r="G103" s="10">
        <v>0</v>
      </c>
      <c r="H103" s="10">
        <v>0</v>
      </c>
      <c r="I103" s="10">
        <v>0</v>
      </c>
      <c r="J103" s="11">
        <f>SUMIF(Round2[Dist ID],'SAFE Grants by District'!A103,Round2[Approved])</f>
        <v>7258.01</v>
      </c>
      <c r="K103" s="11">
        <f>SUMIF(Round2[Dist ID],'SAFE Grants by District'!A103,Round2[Payment])</f>
        <v>7258.01</v>
      </c>
      <c r="L103" s="11">
        <f t="shared" si="13"/>
        <v>0</v>
      </c>
      <c r="M103" s="10">
        <v>1</v>
      </c>
      <c r="N103" s="10">
        <v>0</v>
      </c>
      <c r="O103" s="10">
        <v>0</v>
      </c>
      <c r="P103" s="11">
        <f>SUMIF(Table3[Dist ID],'SAFE Grants by District'!A103,Table3[Approved])</f>
        <v>163654.34000000003</v>
      </c>
      <c r="Q103" s="11">
        <f>SUMIF(Table3[Dist ID],'SAFE Grants by District'!A103,Table3[Payment])</f>
        <v>129173.30000000002</v>
      </c>
      <c r="R103" s="15">
        <f t="shared" si="14"/>
        <v>34481.040000000008</v>
      </c>
      <c r="S103" s="10">
        <v>7</v>
      </c>
      <c r="T103" s="10">
        <v>0</v>
      </c>
      <c r="U103" s="10">
        <v>0</v>
      </c>
      <c r="V103" s="15">
        <v>0</v>
      </c>
      <c r="W103" s="10">
        <v>0</v>
      </c>
      <c r="X103" s="10">
        <v>0</v>
      </c>
      <c r="Y103" s="10">
        <v>0</v>
      </c>
      <c r="Z103" s="11">
        <f t="shared" si="15"/>
        <v>170912.35000000003</v>
      </c>
      <c r="AA103" s="10">
        <f t="shared" si="16"/>
        <v>136431.31000000003</v>
      </c>
      <c r="AB103" s="10">
        <f t="shared" si="17"/>
        <v>34481.040000000008</v>
      </c>
      <c r="AC103" s="15">
        <v>0</v>
      </c>
      <c r="AD103" s="10">
        <v>0</v>
      </c>
      <c r="AE103" s="10">
        <v>0</v>
      </c>
      <c r="AF103" s="10">
        <v>0</v>
      </c>
      <c r="AG103" s="47"/>
    </row>
    <row r="104" spans="1:33" ht="14.5" customHeight="1" x14ac:dyDescent="0.35">
      <c r="A104" s="13">
        <v>365</v>
      </c>
      <c r="B104" s="3">
        <v>77</v>
      </c>
      <c r="C104" s="4" t="s">
        <v>141</v>
      </c>
      <c r="D104" s="11">
        <f>SUMIF(Table1[Dist ID],'SAFE Grants by District'!A104,Table1[Approved])</f>
        <v>0</v>
      </c>
      <c r="E104" s="11">
        <f>SUMIF(Table1[Dist ID],'SAFE Grants by District'!A104,Table1[Payment])</f>
        <v>0</v>
      </c>
      <c r="F104" s="11">
        <f t="shared" si="12"/>
        <v>0</v>
      </c>
      <c r="G104" s="10">
        <v>0</v>
      </c>
      <c r="H104" s="10">
        <v>0</v>
      </c>
      <c r="I104" s="10">
        <v>0</v>
      </c>
      <c r="J104" s="11">
        <f>SUMIF(Round2[Dist ID],'SAFE Grants by District'!A104,Round2[Approved])</f>
        <v>0</v>
      </c>
      <c r="K104" s="11">
        <f>SUMIF(Round2[Dist ID],'SAFE Grants by District'!A104,Round2[Payment])</f>
        <v>0</v>
      </c>
      <c r="L104" s="11">
        <f t="shared" si="13"/>
        <v>0</v>
      </c>
      <c r="M104" s="10">
        <v>1</v>
      </c>
      <c r="N104" s="10">
        <v>0</v>
      </c>
      <c r="O104" s="10">
        <v>0</v>
      </c>
      <c r="P104" s="11">
        <f>SUMIF(Table3[Dist ID],'SAFE Grants by District'!A104,Table3[Approved])</f>
        <v>0</v>
      </c>
      <c r="Q104" s="11">
        <f>SUMIF(Table3[Dist ID],'SAFE Grants by District'!A104,Table3[Payment])</f>
        <v>0</v>
      </c>
      <c r="R104" s="15">
        <f t="shared" si="14"/>
        <v>0</v>
      </c>
      <c r="S104" s="10">
        <v>0</v>
      </c>
      <c r="T104" s="10">
        <v>0</v>
      </c>
      <c r="U104" s="10">
        <v>0</v>
      </c>
      <c r="V104" s="15">
        <v>0</v>
      </c>
      <c r="W104" s="10">
        <v>0</v>
      </c>
      <c r="X104" s="10">
        <v>0</v>
      </c>
      <c r="Y104" s="10">
        <v>0</v>
      </c>
      <c r="Z104" s="11">
        <f t="shared" si="15"/>
        <v>0</v>
      </c>
      <c r="AA104" s="10">
        <f t="shared" si="16"/>
        <v>0</v>
      </c>
      <c r="AB104" s="10">
        <f t="shared" si="17"/>
        <v>0</v>
      </c>
      <c r="AC104" s="15">
        <v>5500</v>
      </c>
      <c r="AD104" s="10">
        <v>0</v>
      </c>
      <c r="AE104" s="10">
        <v>1</v>
      </c>
      <c r="AF104" s="10">
        <v>0</v>
      </c>
      <c r="AG104" s="47"/>
    </row>
    <row r="105" spans="1:33" ht="14.5" customHeight="1" x14ac:dyDescent="0.35">
      <c r="A105" s="13">
        <v>367</v>
      </c>
      <c r="B105" s="3">
        <v>39</v>
      </c>
      <c r="C105" s="4" t="s">
        <v>426</v>
      </c>
      <c r="D105" s="11">
        <f>SUMIF(Table1[Dist ID],'SAFE Grants by District'!A105,Table1[Approved])</f>
        <v>0</v>
      </c>
      <c r="E105" s="11">
        <f>SUMIF(Table1[Dist ID],'SAFE Grants by District'!A105,Table1[Payment])</f>
        <v>0</v>
      </c>
      <c r="F105" s="11">
        <f t="shared" si="12"/>
        <v>0</v>
      </c>
      <c r="G105" s="10">
        <v>0</v>
      </c>
      <c r="H105" s="10">
        <v>0</v>
      </c>
      <c r="I105" s="10">
        <v>0</v>
      </c>
      <c r="J105" s="11">
        <f>SUMIF(Round2[Dist ID],'SAFE Grants by District'!A105,Round2[Approved])</f>
        <v>0</v>
      </c>
      <c r="K105" s="11">
        <f>SUMIF(Round2[Dist ID],'SAFE Grants by District'!A105,Round2[Payment])</f>
        <v>0</v>
      </c>
      <c r="L105" s="11">
        <f t="shared" si="13"/>
        <v>0</v>
      </c>
      <c r="M105" s="10">
        <v>0</v>
      </c>
      <c r="N105" s="10">
        <v>0</v>
      </c>
      <c r="O105" s="10">
        <v>0</v>
      </c>
      <c r="P105" s="11">
        <f>SUMIF(Table3[Dist ID],'SAFE Grants by District'!A105,Table3[Approved])</f>
        <v>100000</v>
      </c>
      <c r="Q105" s="11">
        <f>SUMIF(Table3[Dist ID],'SAFE Grants by District'!A105,Table3[Payment])</f>
        <v>38653.440000000002</v>
      </c>
      <c r="R105" s="15">
        <f t="shared" si="14"/>
        <v>61346.559999999998</v>
      </c>
      <c r="S105" s="10">
        <v>1</v>
      </c>
      <c r="T105" s="10">
        <v>2</v>
      </c>
      <c r="U105" s="10">
        <v>0</v>
      </c>
      <c r="V105" s="15">
        <v>0</v>
      </c>
      <c r="W105" s="10">
        <v>0</v>
      </c>
      <c r="X105" s="10">
        <v>0</v>
      </c>
      <c r="Y105" s="10">
        <v>0</v>
      </c>
      <c r="Z105" s="11">
        <f t="shared" si="15"/>
        <v>100000</v>
      </c>
      <c r="AA105" s="10">
        <f t="shared" si="16"/>
        <v>38653.440000000002</v>
      </c>
      <c r="AB105" s="10">
        <f t="shared" si="17"/>
        <v>61346.559999999998</v>
      </c>
      <c r="AC105" s="15">
        <v>0</v>
      </c>
      <c r="AD105" s="10">
        <v>0</v>
      </c>
      <c r="AE105" s="10">
        <v>0</v>
      </c>
      <c r="AF105" s="10">
        <v>0</v>
      </c>
      <c r="AG105" s="47"/>
    </row>
    <row r="106" spans="1:33" ht="14.5" customHeight="1" x14ac:dyDescent="0.35">
      <c r="A106" s="13">
        <v>369</v>
      </c>
      <c r="B106" s="3">
        <v>45</v>
      </c>
      <c r="C106" s="4" t="s">
        <v>554</v>
      </c>
      <c r="D106" s="11">
        <f>SUMIF(Table1[Dist ID],'SAFE Grants by District'!A106,Table1[Approved])</f>
        <v>0</v>
      </c>
      <c r="E106" s="11">
        <f>SUMIF(Table1[Dist ID],'SAFE Grants by District'!A106,Table1[Payment])</f>
        <v>0</v>
      </c>
      <c r="F106" s="11">
        <f t="shared" si="12"/>
        <v>0</v>
      </c>
      <c r="G106" s="10">
        <v>0</v>
      </c>
      <c r="H106" s="10">
        <v>0</v>
      </c>
      <c r="I106" s="10">
        <v>0</v>
      </c>
      <c r="J106" s="11">
        <f>SUMIF(Round2[Dist ID],'SAFE Grants by District'!A106,Round2[Approved])</f>
        <v>73202.540000000008</v>
      </c>
      <c r="K106" s="11">
        <f>SUMIF(Round2[Dist ID],'SAFE Grants by District'!A106,Round2[Payment])</f>
        <v>57023.69</v>
      </c>
      <c r="L106" s="11">
        <f t="shared" si="13"/>
        <v>16178.850000000006</v>
      </c>
      <c r="M106" s="10">
        <v>2</v>
      </c>
      <c r="N106" s="10">
        <v>0</v>
      </c>
      <c r="O106" s="10">
        <v>0</v>
      </c>
      <c r="P106" s="11">
        <f>SUMIF(Table3[Dist ID],'SAFE Grants by District'!A106,Table3[Approved])</f>
        <v>0</v>
      </c>
      <c r="Q106" s="11">
        <f>SUMIF(Table3[Dist ID],'SAFE Grants by District'!A106,Table3[Payment])</f>
        <v>0</v>
      </c>
      <c r="R106" s="15">
        <f t="shared" si="14"/>
        <v>0</v>
      </c>
      <c r="S106" s="10">
        <v>0</v>
      </c>
      <c r="T106" s="10">
        <v>0</v>
      </c>
      <c r="U106" s="10">
        <v>0</v>
      </c>
      <c r="V106" s="15">
        <v>0</v>
      </c>
      <c r="W106" s="10">
        <v>0</v>
      </c>
      <c r="X106" s="10">
        <v>0</v>
      </c>
      <c r="Y106" s="10">
        <v>0</v>
      </c>
      <c r="Z106" s="11">
        <f t="shared" si="15"/>
        <v>73202.540000000008</v>
      </c>
      <c r="AA106" s="10">
        <f t="shared" si="16"/>
        <v>57023.69</v>
      </c>
      <c r="AB106" s="10">
        <f t="shared" si="17"/>
        <v>16178.850000000006</v>
      </c>
      <c r="AC106" s="15">
        <v>0</v>
      </c>
      <c r="AD106" s="10">
        <v>0</v>
      </c>
      <c r="AE106" s="10">
        <v>0</v>
      </c>
      <c r="AF106" s="10">
        <v>0</v>
      </c>
      <c r="AG106" s="47"/>
    </row>
    <row r="107" spans="1:33" ht="14.5" customHeight="1" x14ac:dyDescent="0.35">
      <c r="A107" s="13">
        <v>371</v>
      </c>
      <c r="B107" s="3">
        <v>42</v>
      </c>
      <c r="C107" s="4" t="s">
        <v>245</v>
      </c>
      <c r="D107" s="11">
        <f>SUMIF(Table1[Dist ID],'SAFE Grants by District'!A107,Table1[Approved])</f>
        <v>272031.94</v>
      </c>
      <c r="E107" s="11">
        <f>SUMIF(Table1[Dist ID],'SAFE Grants by District'!A107,Table1[Payment])</f>
        <v>272031.94</v>
      </c>
      <c r="F107" s="11">
        <f t="shared" si="12"/>
        <v>0</v>
      </c>
      <c r="G107" s="10">
        <v>9</v>
      </c>
      <c r="H107" s="10">
        <v>2</v>
      </c>
      <c r="I107" s="10">
        <v>2</v>
      </c>
      <c r="J107" s="11">
        <f>SUMIF(Round2[Dist ID],'SAFE Grants by District'!A107,Round2[Approved])</f>
        <v>259311.69999999998</v>
      </c>
      <c r="K107" s="11">
        <f>SUMIF(Round2[Dist ID],'SAFE Grants by District'!A107,Round2[Payment])</f>
        <v>259311.69999999998</v>
      </c>
      <c r="L107" s="11">
        <f t="shared" si="13"/>
        <v>0</v>
      </c>
      <c r="M107" s="10">
        <v>11</v>
      </c>
      <c r="N107" s="10">
        <v>0</v>
      </c>
      <c r="O107" s="10">
        <v>0</v>
      </c>
      <c r="P107" s="11">
        <f>SUMIF(Table3[Dist ID],'SAFE Grants by District'!A107,Table3[Approved])</f>
        <v>771808.25</v>
      </c>
      <c r="Q107" s="11">
        <f>SUMIF(Table3[Dist ID],'SAFE Grants by District'!A107,Table3[Payment])</f>
        <v>680561.79</v>
      </c>
      <c r="R107" s="15">
        <f t="shared" si="14"/>
        <v>91246.459999999963</v>
      </c>
      <c r="S107" s="10">
        <v>1</v>
      </c>
      <c r="T107" s="10">
        <v>13</v>
      </c>
      <c r="U107" s="10">
        <v>2</v>
      </c>
      <c r="V107" s="15">
        <v>142675</v>
      </c>
      <c r="W107" s="10">
        <v>0</v>
      </c>
      <c r="X107" s="10">
        <v>3</v>
      </c>
      <c r="Y107" s="10">
        <v>0</v>
      </c>
      <c r="Z107" s="11">
        <f t="shared" si="15"/>
        <v>1303151.8900000001</v>
      </c>
      <c r="AA107" s="10">
        <f t="shared" si="16"/>
        <v>1211905.4300000002</v>
      </c>
      <c r="AB107" s="10">
        <f t="shared" si="17"/>
        <v>91246.459999999963</v>
      </c>
      <c r="AC107" s="15">
        <v>0</v>
      </c>
      <c r="AD107" s="10">
        <v>0</v>
      </c>
      <c r="AE107" s="10">
        <v>0</v>
      </c>
      <c r="AF107" s="10">
        <v>0</v>
      </c>
      <c r="AG107" s="47"/>
    </row>
    <row r="108" spans="1:33" ht="14.5" customHeight="1" x14ac:dyDescent="0.35">
      <c r="A108" s="13">
        <v>375</v>
      </c>
      <c r="B108" s="3">
        <v>29</v>
      </c>
      <c r="C108" s="4" t="s">
        <v>552</v>
      </c>
      <c r="D108" s="11">
        <f>SUMIF(Table1[Dist ID],'SAFE Grants by District'!A108,Table1[Approved])</f>
        <v>0</v>
      </c>
      <c r="E108" s="11">
        <f>SUMIF(Table1[Dist ID],'SAFE Grants by District'!A108,Table1[Payment])</f>
        <v>0</v>
      </c>
      <c r="F108" s="11">
        <f t="shared" si="12"/>
        <v>0</v>
      </c>
      <c r="G108" s="10">
        <v>0</v>
      </c>
      <c r="H108" s="10">
        <v>0</v>
      </c>
      <c r="I108" s="10">
        <v>0</v>
      </c>
      <c r="J108" s="11">
        <f>SUMIF(Round2[Dist ID],'SAFE Grants by District'!A108,Round2[Approved])</f>
        <v>0</v>
      </c>
      <c r="K108" s="11">
        <f>SUMIF(Round2[Dist ID],'SAFE Grants by District'!A108,Round2[Payment])</f>
        <v>0</v>
      </c>
      <c r="L108" s="11">
        <f t="shared" si="13"/>
        <v>0</v>
      </c>
      <c r="M108" s="10">
        <v>0</v>
      </c>
      <c r="N108" s="10">
        <v>0</v>
      </c>
      <c r="O108" s="10">
        <v>0</v>
      </c>
      <c r="P108" s="11">
        <f>SUMIF(Table3[Dist ID],'SAFE Grants by District'!A108,Table3[Approved])</f>
        <v>0</v>
      </c>
      <c r="Q108" s="11">
        <f>SUMIF(Table3[Dist ID],'SAFE Grants by District'!A108,Table3[Payment])</f>
        <v>0</v>
      </c>
      <c r="R108" s="15">
        <f t="shared" si="14"/>
        <v>0</v>
      </c>
      <c r="S108" s="10">
        <v>0</v>
      </c>
      <c r="T108" s="10">
        <v>0</v>
      </c>
      <c r="U108" s="10">
        <v>0</v>
      </c>
      <c r="V108" s="15">
        <v>0</v>
      </c>
      <c r="W108" s="10">
        <v>0</v>
      </c>
      <c r="X108" s="10">
        <v>0</v>
      </c>
      <c r="Y108" s="10">
        <v>0</v>
      </c>
      <c r="Z108" s="11">
        <f t="shared" si="15"/>
        <v>0</v>
      </c>
      <c r="AA108" s="10">
        <f t="shared" si="16"/>
        <v>0</v>
      </c>
      <c r="AB108" s="10">
        <f t="shared" si="17"/>
        <v>0</v>
      </c>
      <c r="AC108" s="15">
        <v>0</v>
      </c>
      <c r="AD108" s="10">
        <v>0</v>
      </c>
      <c r="AE108" s="10">
        <v>0</v>
      </c>
      <c r="AF108" s="10">
        <v>0</v>
      </c>
      <c r="AG108" s="47"/>
    </row>
    <row r="109" spans="1:33" ht="14.5" customHeight="1" x14ac:dyDescent="0.35">
      <c r="A109" s="13">
        <v>377</v>
      </c>
      <c r="B109" s="3">
        <v>19</v>
      </c>
      <c r="C109" s="4" t="s">
        <v>248</v>
      </c>
      <c r="D109" s="11">
        <f>SUMIF(Table1[Dist ID],'SAFE Grants by District'!A109,Table1[Approved])</f>
        <v>0</v>
      </c>
      <c r="E109" s="11">
        <f>SUMIF(Table1[Dist ID],'SAFE Grants by District'!A109,Table1[Payment])</f>
        <v>0</v>
      </c>
      <c r="F109" s="11">
        <f t="shared" si="12"/>
        <v>0</v>
      </c>
      <c r="G109" s="10">
        <v>0</v>
      </c>
      <c r="H109" s="10">
        <v>0</v>
      </c>
      <c r="I109" s="10">
        <v>0</v>
      </c>
      <c r="J109" s="11">
        <f>SUMIF(Round2[Dist ID],'SAFE Grants by District'!A109,Round2[Approved])</f>
        <v>117870</v>
      </c>
      <c r="K109" s="11">
        <f>SUMIF(Round2[Dist ID],'SAFE Grants by District'!A109,Round2[Payment])</f>
        <v>116909</v>
      </c>
      <c r="L109" s="11">
        <f t="shared" si="13"/>
        <v>961</v>
      </c>
      <c r="M109" s="10">
        <v>1</v>
      </c>
      <c r="N109" s="10">
        <v>0</v>
      </c>
      <c r="O109" s="10">
        <v>0</v>
      </c>
      <c r="P109" s="11">
        <f>SUMIF(Table3[Dist ID],'SAFE Grants by District'!A109,Table3[Approved])</f>
        <v>49210.559999999998</v>
      </c>
      <c r="Q109" s="11">
        <f>SUMIF(Table3[Dist ID],'SAFE Grants by District'!A109,Table3[Payment])</f>
        <v>48639</v>
      </c>
      <c r="R109" s="15">
        <f t="shared" si="14"/>
        <v>571.55999999999767</v>
      </c>
      <c r="S109" s="10">
        <v>0</v>
      </c>
      <c r="T109" s="10">
        <v>0</v>
      </c>
      <c r="U109" s="10">
        <v>1</v>
      </c>
      <c r="V109" s="15">
        <v>21568</v>
      </c>
      <c r="W109" s="10">
        <v>0</v>
      </c>
      <c r="X109" s="10">
        <v>1</v>
      </c>
      <c r="Y109" s="10">
        <v>0</v>
      </c>
      <c r="Z109" s="11">
        <f t="shared" si="15"/>
        <v>167080.56</v>
      </c>
      <c r="AA109" s="10">
        <f t="shared" si="16"/>
        <v>165548</v>
      </c>
      <c r="AB109" s="10">
        <f t="shared" si="17"/>
        <v>1532.5599999999977</v>
      </c>
      <c r="AC109" s="15">
        <v>0</v>
      </c>
      <c r="AD109" s="10">
        <v>0</v>
      </c>
      <c r="AE109" s="10">
        <v>0</v>
      </c>
      <c r="AF109" s="10">
        <v>0</v>
      </c>
      <c r="AG109" s="47"/>
    </row>
    <row r="110" spans="1:33" ht="14.5" customHeight="1" x14ac:dyDescent="0.35">
      <c r="A110" s="13">
        <v>381</v>
      </c>
      <c r="B110" s="3">
        <v>50</v>
      </c>
      <c r="C110" s="4" t="s">
        <v>377</v>
      </c>
      <c r="D110" s="11">
        <f>SUMIF(Table1[Dist ID],'SAFE Grants by District'!A110,Table1[Approved])</f>
        <v>0</v>
      </c>
      <c r="E110" s="11">
        <f>SUMIF(Table1[Dist ID],'SAFE Grants by District'!A110,Table1[Payment])</f>
        <v>0</v>
      </c>
      <c r="F110" s="11">
        <f t="shared" si="12"/>
        <v>0</v>
      </c>
      <c r="G110" s="10">
        <v>0</v>
      </c>
      <c r="H110" s="10">
        <v>0</v>
      </c>
      <c r="I110" s="10">
        <v>0</v>
      </c>
      <c r="J110" s="11">
        <f>SUMIF(Round2[Dist ID],'SAFE Grants by District'!A110,Round2[Approved])</f>
        <v>0</v>
      </c>
      <c r="K110" s="11">
        <f>SUMIF(Round2[Dist ID],'SAFE Grants by District'!A110,Round2[Payment])</f>
        <v>0</v>
      </c>
      <c r="L110" s="11">
        <f t="shared" si="13"/>
        <v>0</v>
      </c>
      <c r="M110" s="10">
        <v>0</v>
      </c>
      <c r="N110" s="10">
        <v>0</v>
      </c>
      <c r="O110" s="10">
        <v>0</v>
      </c>
      <c r="P110" s="11">
        <f>SUMIF(Table3[Dist ID],'SAFE Grants by District'!A110,Table3[Approved])</f>
        <v>69000</v>
      </c>
      <c r="Q110" s="11">
        <f>SUMIF(Table3[Dist ID],'SAFE Grants by District'!A110,Table3[Payment])</f>
        <v>56177.22</v>
      </c>
      <c r="R110" s="15">
        <f t="shared" si="14"/>
        <v>12822.779999999999</v>
      </c>
      <c r="S110" s="10">
        <v>1</v>
      </c>
      <c r="T110" s="10">
        <v>1</v>
      </c>
      <c r="U110" s="10">
        <v>0</v>
      </c>
      <c r="V110" s="15">
        <v>0</v>
      </c>
      <c r="W110" s="10">
        <v>0</v>
      </c>
      <c r="X110" s="10">
        <v>0</v>
      </c>
      <c r="Y110" s="10">
        <v>0</v>
      </c>
      <c r="Z110" s="11">
        <f t="shared" si="15"/>
        <v>69000</v>
      </c>
      <c r="AA110" s="10">
        <f t="shared" si="16"/>
        <v>56177.22</v>
      </c>
      <c r="AB110" s="10">
        <f t="shared" si="17"/>
        <v>12822.779999999999</v>
      </c>
      <c r="AC110" s="15">
        <v>0</v>
      </c>
      <c r="AD110" s="10">
        <v>0</v>
      </c>
      <c r="AE110" s="10">
        <v>0</v>
      </c>
      <c r="AF110" s="10">
        <v>0</v>
      </c>
      <c r="AG110" s="47"/>
    </row>
    <row r="111" spans="1:33" ht="14.5" customHeight="1" x14ac:dyDescent="0.35">
      <c r="A111" s="13">
        <v>387</v>
      </c>
      <c r="B111" s="3">
        <v>16</v>
      </c>
      <c r="C111" s="4" t="s">
        <v>190</v>
      </c>
      <c r="D111" s="11">
        <f>SUMIF(Table1[Dist ID],'SAFE Grants by District'!A111,Table1[Approved])</f>
        <v>0</v>
      </c>
      <c r="E111" s="11">
        <f>SUMIF(Table1[Dist ID],'SAFE Grants by District'!A111,Table1[Payment])</f>
        <v>0</v>
      </c>
      <c r="F111" s="11">
        <f t="shared" si="12"/>
        <v>0</v>
      </c>
      <c r="G111" s="10">
        <v>0</v>
      </c>
      <c r="H111" s="10">
        <v>0</v>
      </c>
      <c r="I111" s="10">
        <v>0</v>
      </c>
      <c r="J111" s="11">
        <f>SUMIF(Round2[Dist ID],'SAFE Grants by District'!A111,Round2[Approved])</f>
        <v>15000</v>
      </c>
      <c r="K111" s="11">
        <f>SUMIF(Round2[Dist ID],'SAFE Grants by District'!A111,Round2[Payment])</f>
        <v>15000</v>
      </c>
      <c r="L111" s="11">
        <f t="shared" si="13"/>
        <v>0</v>
      </c>
      <c r="M111" s="10">
        <v>1</v>
      </c>
      <c r="N111" s="10">
        <v>0</v>
      </c>
      <c r="O111" s="10">
        <v>0</v>
      </c>
      <c r="P111" s="11">
        <f>SUMIF(Table3[Dist ID],'SAFE Grants by District'!A111,Table3[Approved])</f>
        <v>0</v>
      </c>
      <c r="Q111" s="11">
        <f>SUMIF(Table3[Dist ID],'SAFE Grants by District'!A111,Table3[Payment])</f>
        <v>0</v>
      </c>
      <c r="R111" s="15">
        <f t="shared" si="14"/>
        <v>0</v>
      </c>
      <c r="S111" s="10">
        <v>0</v>
      </c>
      <c r="T111" s="10">
        <v>0</v>
      </c>
      <c r="U111" s="10">
        <v>0</v>
      </c>
      <c r="V111" s="15">
        <v>0</v>
      </c>
      <c r="W111" s="10">
        <v>0</v>
      </c>
      <c r="X111" s="10">
        <v>0</v>
      </c>
      <c r="Y111" s="10">
        <v>0</v>
      </c>
      <c r="Z111" s="11">
        <f t="shared" si="15"/>
        <v>15000</v>
      </c>
      <c r="AA111" s="10">
        <f t="shared" si="16"/>
        <v>15000</v>
      </c>
      <c r="AB111" s="10">
        <f t="shared" si="17"/>
        <v>0</v>
      </c>
      <c r="AC111" s="15">
        <v>100000</v>
      </c>
      <c r="AD111" s="10">
        <v>1</v>
      </c>
      <c r="AE111" s="10">
        <v>0</v>
      </c>
      <c r="AF111" s="10">
        <v>0</v>
      </c>
      <c r="AG111" s="47"/>
    </row>
    <row r="112" spans="1:33" ht="14.5" customHeight="1" x14ac:dyDescent="0.35">
      <c r="A112" s="13">
        <v>388</v>
      </c>
      <c r="B112" s="3">
        <v>4</v>
      </c>
      <c r="C112" s="4" t="s">
        <v>580</v>
      </c>
      <c r="D112" s="11">
        <f>SUMIF(Table1[Dist ID],'SAFE Grants by District'!A112,Table1[Approved])</f>
        <v>0</v>
      </c>
      <c r="E112" s="11">
        <f>SUMIF(Table1[Dist ID],'SAFE Grants by District'!A112,Table1[Payment])</f>
        <v>0</v>
      </c>
      <c r="F112" s="11">
        <f t="shared" si="12"/>
        <v>0</v>
      </c>
      <c r="G112" s="10">
        <v>0</v>
      </c>
      <c r="H112" s="10">
        <v>0</v>
      </c>
      <c r="I112" s="10">
        <v>0</v>
      </c>
      <c r="J112" s="11">
        <f>SUMIF(Round2[Dist ID],'SAFE Grants by District'!A112,Round2[Approved])</f>
        <v>126023.91</v>
      </c>
      <c r="K112" s="11">
        <f>SUMIF(Round2[Dist ID],'SAFE Grants by District'!A112,Round2[Payment])</f>
        <v>126023.91</v>
      </c>
      <c r="L112" s="11">
        <f t="shared" si="13"/>
        <v>0</v>
      </c>
      <c r="M112" s="10">
        <v>6</v>
      </c>
      <c r="N112" s="10">
        <v>0</v>
      </c>
      <c r="O112" s="10">
        <v>0</v>
      </c>
      <c r="P112" s="11">
        <f>SUMIF(Table3[Dist ID],'SAFE Grants by District'!A112,Table3[Approved])</f>
        <v>0</v>
      </c>
      <c r="Q112" s="11">
        <f>SUMIF(Table3[Dist ID],'SAFE Grants by District'!A112,Table3[Payment])</f>
        <v>0</v>
      </c>
      <c r="R112" s="15">
        <f t="shared" si="14"/>
        <v>0</v>
      </c>
      <c r="S112" s="10">
        <v>0</v>
      </c>
      <c r="T112" s="10">
        <v>0</v>
      </c>
      <c r="U112" s="10">
        <v>0</v>
      </c>
      <c r="V112" s="15">
        <v>0</v>
      </c>
      <c r="W112" s="10">
        <v>0</v>
      </c>
      <c r="X112" s="10">
        <v>0</v>
      </c>
      <c r="Y112" s="10">
        <v>0</v>
      </c>
      <c r="Z112" s="11">
        <f t="shared" si="15"/>
        <v>126023.91</v>
      </c>
      <c r="AA112" s="10">
        <f t="shared" si="16"/>
        <v>126023.91</v>
      </c>
      <c r="AB112" s="10">
        <f t="shared" si="17"/>
        <v>0</v>
      </c>
      <c r="AC112" s="15">
        <v>0</v>
      </c>
      <c r="AD112" s="10">
        <v>0</v>
      </c>
      <c r="AE112" s="10">
        <v>0</v>
      </c>
      <c r="AF112" s="10">
        <v>0</v>
      </c>
      <c r="AG112" s="47"/>
    </row>
    <row r="113" spans="1:33" ht="14.5" customHeight="1" x14ac:dyDescent="0.35">
      <c r="A113" s="13">
        <v>391</v>
      </c>
      <c r="B113" s="3">
        <v>50</v>
      </c>
      <c r="C113" s="4" t="s">
        <v>167</v>
      </c>
      <c r="D113" s="11">
        <f>SUMIF(Table1[Dist ID],'SAFE Grants by District'!A113,Table1[Approved])</f>
        <v>32652.62</v>
      </c>
      <c r="E113" s="11">
        <f>SUMIF(Table1[Dist ID],'SAFE Grants by District'!A113,Table1[Payment])</f>
        <v>32652.62</v>
      </c>
      <c r="F113" s="11">
        <f t="shared" si="12"/>
        <v>0</v>
      </c>
      <c r="G113" s="10">
        <v>0</v>
      </c>
      <c r="H113" s="10">
        <v>0</v>
      </c>
      <c r="I113" s="10">
        <v>1</v>
      </c>
      <c r="J113" s="11">
        <f>SUMIF(Round2[Dist ID],'SAFE Grants by District'!A113,Round2[Approved])</f>
        <v>0</v>
      </c>
      <c r="K113" s="11">
        <f>SUMIF(Round2[Dist ID],'SAFE Grants by District'!A113,Round2[Payment])</f>
        <v>0</v>
      </c>
      <c r="L113" s="11">
        <f t="shared" si="13"/>
        <v>0</v>
      </c>
      <c r="M113" s="10">
        <v>0</v>
      </c>
      <c r="N113" s="10">
        <v>0</v>
      </c>
      <c r="O113" s="10">
        <v>0</v>
      </c>
      <c r="P113" s="11">
        <f>SUMIF(Table3[Dist ID],'SAFE Grants by District'!A113,Table3[Approved])</f>
        <v>0</v>
      </c>
      <c r="Q113" s="11">
        <f>SUMIF(Table3[Dist ID],'SAFE Grants by District'!A113,Table3[Payment])</f>
        <v>0</v>
      </c>
      <c r="R113" s="15">
        <f t="shared" si="14"/>
        <v>0</v>
      </c>
      <c r="S113" s="10">
        <v>0</v>
      </c>
      <c r="T113" s="10">
        <v>0</v>
      </c>
      <c r="U113" s="10">
        <v>0</v>
      </c>
      <c r="V113" s="15">
        <v>0</v>
      </c>
      <c r="W113" s="10">
        <v>0</v>
      </c>
      <c r="X113" s="10">
        <v>0</v>
      </c>
      <c r="Y113" s="10">
        <v>0</v>
      </c>
      <c r="Z113" s="11">
        <f t="shared" si="15"/>
        <v>32652.62</v>
      </c>
      <c r="AA113" s="10">
        <f t="shared" si="16"/>
        <v>32652.62</v>
      </c>
      <c r="AB113" s="10">
        <f t="shared" si="17"/>
        <v>0</v>
      </c>
      <c r="AC113" s="15">
        <v>98980</v>
      </c>
      <c r="AD113" s="10">
        <v>2</v>
      </c>
      <c r="AE113" s="10">
        <v>0</v>
      </c>
      <c r="AF113" s="10">
        <v>1</v>
      </c>
      <c r="AG113" s="47"/>
    </row>
    <row r="114" spans="1:33" ht="14.5" customHeight="1" x14ac:dyDescent="0.35">
      <c r="A114" s="13">
        <v>399</v>
      </c>
      <c r="B114" s="3">
        <v>31</v>
      </c>
      <c r="C114" s="4" t="s">
        <v>185</v>
      </c>
      <c r="D114" s="11">
        <f>SUMIF(Table1[Dist ID],'SAFE Grants by District'!A114,Table1[Approved])</f>
        <v>39820</v>
      </c>
      <c r="E114" s="11">
        <f>SUMIF(Table1[Dist ID],'SAFE Grants by District'!A114,Table1[Payment])</f>
        <v>39820</v>
      </c>
      <c r="F114" s="11">
        <f t="shared" si="12"/>
        <v>0</v>
      </c>
      <c r="G114" s="10">
        <v>1</v>
      </c>
      <c r="H114" s="10">
        <v>0</v>
      </c>
      <c r="I114" s="10">
        <v>1</v>
      </c>
      <c r="J114" s="11">
        <f>SUMIF(Round2[Dist ID],'SAFE Grants by District'!A114,Round2[Approved])</f>
        <v>100000</v>
      </c>
      <c r="K114" s="11">
        <f>SUMIF(Round2[Dist ID],'SAFE Grants by District'!A114,Round2[Payment])</f>
        <v>100000</v>
      </c>
      <c r="L114" s="11">
        <f t="shared" si="13"/>
        <v>0</v>
      </c>
      <c r="M114" s="10">
        <v>1</v>
      </c>
      <c r="N114" s="10">
        <v>0</v>
      </c>
      <c r="O114" s="10">
        <v>0</v>
      </c>
      <c r="P114" s="11">
        <f>SUMIF(Table3[Dist ID],'SAFE Grants by District'!A114,Table3[Approved])</f>
        <v>0</v>
      </c>
      <c r="Q114" s="11">
        <f>SUMIF(Table3[Dist ID],'SAFE Grants by District'!A114,Table3[Payment])</f>
        <v>0</v>
      </c>
      <c r="R114" s="15">
        <f t="shared" si="14"/>
        <v>0</v>
      </c>
      <c r="S114" s="10">
        <v>0</v>
      </c>
      <c r="T114" s="10">
        <v>0</v>
      </c>
      <c r="U114" s="10">
        <v>0</v>
      </c>
      <c r="V114" s="15">
        <v>0</v>
      </c>
      <c r="W114" s="10">
        <v>0</v>
      </c>
      <c r="X114" s="10">
        <v>0</v>
      </c>
      <c r="Y114" s="10">
        <v>0</v>
      </c>
      <c r="Z114" s="11">
        <f t="shared" si="15"/>
        <v>139820</v>
      </c>
      <c r="AA114" s="10">
        <f t="shared" si="16"/>
        <v>139820</v>
      </c>
      <c r="AB114" s="10">
        <f t="shared" si="17"/>
        <v>0</v>
      </c>
      <c r="AC114" s="15">
        <v>100000</v>
      </c>
      <c r="AD114" s="10">
        <v>1</v>
      </c>
      <c r="AE114" s="10">
        <v>0</v>
      </c>
      <c r="AF114" s="10">
        <v>0</v>
      </c>
      <c r="AG114" s="47"/>
    </row>
    <row r="115" spans="1:33" ht="14.5" customHeight="1" x14ac:dyDescent="0.35">
      <c r="A115" s="13">
        <v>401</v>
      </c>
      <c r="B115" s="3">
        <v>43</v>
      </c>
      <c r="C115" s="4" t="s">
        <v>109</v>
      </c>
      <c r="D115" s="11">
        <f>SUMIF(Table1[Dist ID],'SAFE Grants by District'!A115,Table1[Approved])</f>
        <v>0</v>
      </c>
      <c r="E115" s="11">
        <f>SUMIF(Table1[Dist ID],'SAFE Grants by District'!A115,Table1[Payment])</f>
        <v>0</v>
      </c>
      <c r="F115" s="11">
        <f t="shared" si="12"/>
        <v>0</v>
      </c>
      <c r="G115" s="10">
        <v>0</v>
      </c>
      <c r="H115" s="10">
        <v>0</v>
      </c>
      <c r="I115" s="10">
        <v>0</v>
      </c>
      <c r="J115" s="11">
        <f>SUMIF(Round2[Dist ID],'SAFE Grants by District'!A115,Round2[Approved])</f>
        <v>280402</v>
      </c>
      <c r="K115" s="11">
        <f>SUMIF(Round2[Dist ID],'SAFE Grants by District'!A115,Round2[Payment])</f>
        <v>270461.93</v>
      </c>
      <c r="L115" s="11">
        <f t="shared" si="13"/>
        <v>9940.070000000007</v>
      </c>
      <c r="M115" s="10">
        <v>3</v>
      </c>
      <c r="N115" s="10">
        <v>0</v>
      </c>
      <c r="O115" s="10">
        <v>0</v>
      </c>
      <c r="P115" s="11">
        <f>SUMIF(Table3[Dist ID],'SAFE Grants by District'!A115,Table3[Approved])</f>
        <v>100000</v>
      </c>
      <c r="Q115" s="11">
        <f>SUMIF(Table3[Dist ID],'SAFE Grants by District'!A115,Table3[Payment])</f>
        <v>12189.39</v>
      </c>
      <c r="R115" s="15">
        <f t="shared" si="14"/>
        <v>87810.61</v>
      </c>
      <c r="S115" s="10">
        <v>1</v>
      </c>
      <c r="T115" s="10">
        <v>0</v>
      </c>
      <c r="U115" s="10">
        <v>0</v>
      </c>
      <c r="V115" s="15">
        <v>0</v>
      </c>
      <c r="W115" s="10">
        <v>0</v>
      </c>
      <c r="X115" s="10">
        <v>0</v>
      </c>
      <c r="Y115" s="10">
        <v>0</v>
      </c>
      <c r="Z115" s="11">
        <f t="shared" si="15"/>
        <v>380402</v>
      </c>
      <c r="AA115" s="10">
        <f t="shared" si="16"/>
        <v>282651.32</v>
      </c>
      <c r="AB115" s="10">
        <f t="shared" si="17"/>
        <v>97750.680000000008</v>
      </c>
      <c r="AC115" s="15">
        <v>55000</v>
      </c>
      <c r="AD115" s="10">
        <v>0</v>
      </c>
      <c r="AE115" s="10">
        <v>0</v>
      </c>
      <c r="AF115" s="10">
        <v>3</v>
      </c>
      <c r="AG115" s="47"/>
    </row>
    <row r="116" spans="1:33" ht="14.5" customHeight="1" x14ac:dyDescent="0.35">
      <c r="A116" s="13">
        <v>405</v>
      </c>
      <c r="B116" s="3">
        <v>21</v>
      </c>
      <c r="C116" s="4" t="s">
        <v>9</v>
      </c>
      <c r="D116" s="11">
        <f>SUMIF(Table1[Dist ID],'SAFE Grants by District'!A116,Table1[Approved])</f>
        <v>44492.77</v>
      </c>
      <c r="E116" s="11">
        <f>SUMIF(Table1[Dist ID],'SAFE Grants by District'!A116,Table1[Payment])</f>
        <v>44492.77</v>
      </c>
      <c r="F116" s="11">
        <f t="shared" si="12"/>
        <v>0</v>
      </c>
      <c r="G116" s="10">
        <v>1</v>
      </c>
      <c r="H116" s="10">
        <v>0</v>
      </c>
      <c r="I116" s="10">
        <v>0</v>
      </c>
      <c r="J116" s="11">
        <f>SUMIF(Round2[Dist ID],'SAFE Grants by District'!A116,Round2[Approved])</f>
        <v>27632</v>
      </c>
      <c r="K116" s="11">
        <f>SUMIF(Round2[Dist ID],'SAFE Grants by District'!A116,Round2[Payment])</f>
        <v>27632</v>
      </c>
      <c r="L116" s="11">
        <f t="shared" si="13"/>
        <v>0</v>
      </c>
      <c r="M116" s="10">
        <v>2</v>
      </c>
      <c r="N116" s="10">
        <v>0</v>
      </c>
      <c r="O116" s="10">
        <v>0</v>
      </c>
      <c r="P116" s="11">
        <f>SUMIF(Table3[Dist ID],'SAFE Grants by District'!A116,Table3[Approved])</f>
        <v>74500</v>
      </c>
      <c r="Q116" s="11">
        <f>SUMIF(Table3[Dist ID],'SAFE Grants by District'!A116,Table3[Payment])</f>
        <v>72566.990000000005</v>
      </c>
      <c r="R116" s="15">
        <f t="shared" si="14"/>
        <v>1933.0099999999948</v>
      </c>
      <c r="S116" s="10">
        <v>1</v>
      </c>
      <c r="T116" s="10">
        <v>2</v>
      </c>
      <c r="U116" s="10">
        <v>1</v>
      </c>
      <c r="V116" s="15">
        <v>0</v>
      </c>
      <c r="W116" s="10">
        <v>0</v>
      </c>
      <c r="X116" s="10">
        <v>0</v>
      </c>
      <c r="Y116" s="10">
        <v>0</v>
      </c>
      <c r="Z116" s="11">
        <f t="shared" si="15"/>
        <v>146624.76999999999</v>
      </c>
      <c r="AA116" s="10">
        <f t="shared" si="16"/>
        <v>144691.76</v>
      </c>
      <c r="AB116" s="10">
        <f t="shared" si="17"/>
        <v>1933.0099999999948</v>
      </c>
      <c r="AC116" s="15">
        <v>25000</v>
      </c>
      <c r="AD116" s="10">
        <v>2</v>
      </c>
      <c r="AE116" s="10">
        <v>0</v>
      </c>
      <c r="AF116" s="10">
        <v>0</v>
      </c>
      <c r="AG116" s="47"/>
    </row>
    <row r="117" spans="1:33" ht="14.5" customHeight="1" x14ac:dyDescent="0.35">
      <c r="A117" s="13">
        <v>407</v>
      </c>
      <c r="B117" s="3">
        <v>58</v>
      </c>
      <c r="C117" s="4" t="s">
        <v>307</v>
      </c>
      <c r="D117" s="11">
        <f>SUMIF(Table1[Dist ID],'SAFE Grants by District'!A117,Table1[Approved])</f>
        <v>0</v>
      </c>
      <c r="E117" s="11">
        <f>SUMIF(Table1[Dist ID],'SAFE Grants by District'!A117,Table1[Payment])</f>
        <v>0</v>
      </c>
      <c r="F117" s="11">
        <f t="shared" si="12"/>
        <v>0</v>
      </c>
      <c r="G117" s="10">
        <v>0</v>
      </c>
      <c r="H117" s="10">
        <v>0</v>
      </c>
      <c r="I117" s="10">
        <v>0</v>
      </c>
      <c r="J117" s="11">
        <f>SUMIF(Round2[Dist ID],'SAFE Grants by District'!A117,Round2[Approved])</f>
        <v>0</v>
      </c>
      <c r="K117" s="11">
        <f>SUMIF(Round2[Dist ID],'SAFE Grants by District'!A117,Round2[Payment])</f>
        <v>0</v>
      </c>
      <c r="L117" s="11">
        <f t="shared" si="13"/>
        <v>0</v>
      </c>
      <c r="M117" s="10">
        <v>0</v>
      </c>
      <c r="N117" s="10">
        <v>0</v>
      </c>
      <c r="O117" s="10">
        <v>0</v>
      </c>
      <c r="P117" s="11">
        <f>SUMIF(Table3[Dist ID],'SAFE Grants by District'!A117,Table3[Approved])</f>
        <v>75100</v>
      </c>
      <c r="Q117" s="11">
        <f>SUMIF(Table3[Dist ID],'SAFE Grants by District'!A117,Table3[Payment])</f>
        <v>75100</v>
      </c>
      <c r="R117" s="15">
        <f t="shared" si="14"/>
        <v>0</v>
      </c>
      <c r="S117" s="10">
        <v>1</v>
      </c>
      <c r="T117" s="10">
        <v>0</v>
      </c>
      <c r="U117" s="10">
        <v>0</v>
      </c>
      <c r="V117" s="15">
        <v>0</v>
      </c>
      <c r="W117" s="10">
        <v>0</v>
      </c>
      <c r="X117" s="10">
        <v>0</v>
      </c>
      <c r="Y117" s="10">
        <v>0</v>
      </c>
      <c r="Z117" s="11">
        <f t="shared" si="15"/>
        <v>75100</v>
      </c>
      <c r="AA117" s="10">
        <f t="shared" si="16"/>
        <v>75100</v>
      </c>
      <c r="AB117" s="10">
        <f t="shared" si="17"/>
        <v>0</v>
      </c>
      <c r="AC117" s="15">
        <v>0</v>
      </c>
      <c r="AD117" s="10">
        <v>0</v>
      </c>
      <c r="AE117" s="10">
        <v>0</v>
      </c>
      <c r="AF117" s="10">
        <v>0</v>
      </c>
      <c r="AG117" s="47"/>
    </row>
    <row r="118" spans="1:33" ht="14.5" customHeight="1" x14ac:dyDescent="0.35">
      <c r="A118" s="13">
        <v>411</v>
      </c>
      <c r="B118" s="3">
        <v>44</v>
      </c>
      <c r="C118" s="4" t="s">
        <v>374</v>
      </c>
      <c r="D118" s="11">
        <f>SUMIF(Table1[Dist ID],'SAFE Grants by District'!A118,Table1[Approved])</f>
        <v>0</v>
      </c>
      <c r="E118" s="11">
        <f>SUMIF(Table1[Dist ID],'SAFE Grants by District'!A118,Table1[Payment])</f>
        <v>0</v>
      </c>
      <c r="F118" s="11">
        <f t="shared" si="12"/>
        <v>0</v>
      </c>
      <c r="G118" s="10">
        <v>0</v>
      </c>
      <c r="H118" s="10">
        <v>0</v>
      </c>
      <c r="I118" s="10">
        <v>0</v>
      </c>
      <c r="J118" s="11">
        <f>SUMIF(Round2[Dist ID],'SAFE Grants by District'!A118,Round2[Approved])</f>
        <v>0</v>
      </c>
      <c r="K118" s="11">
        <f>SUMIF(Round2[Dist ID],'SAFE Grants by District'!A118,Round2[Payment])</f>
        <v>0</v>
      </c>
      <c r="L118" s="11">
        <f t="shared" si="13"/>
        <v>0</v>
      </c>
      <c r="M118" s="10">
        <v>0</v>
      </c>
      <c r="N118" s="10">
        <v>0</v>
      </c>
      <c r="O118" s="10">
        <v>0</v>
      </c>
      <c r="P118" s="11">
        <f>SUMIF(Table3[Dist ID],'SAFE Grants by District'!A118,Table3[Approved])</f>
        <v>100000</v>
      </c>
      <c r="Q118" s="11">
        <f>SUMIF(Table3[Dist ID],'SAFE Grants by District'!A118,Table3[Payment])</f>
        <v>72955.02</v>
      </c>
      <c r="R118" s="15">
        <f t="shared" si="14"/>
        <v>27044.979999999996</v>
      </c>
      <c r="S118" s="10">
        <v>1</v>
      </c>
      <c r="T118" s="10">
        <v>1</v>
      </c>
      <c r="U118" s="10">
        <v>1</v>
      </c>
      <c r="V118" s="15">
        <v>0</v>
      </c>
      <c r="W118" s="10">
        <v>0</v>
      </c>
      <c r="X118" s="10">
        <v>0</v>
      </c>
      <c r="Y118" s="10">
        <v>0</v>
      </c>
      <c r="Z118" s="11">
        <f t="shared" si="15"/>
        <v>100000</v>
      </c>
      <c r="AA118" s="10">
        <f t="shared" si="16"/>
        <v>72955.02</v>
      </c>
      <c r="AB118" s="10">
        <f t="shared" si="17"/>
        <v>27044.979999999996</v>
      </c>
      <c r="AC118" s="15">
        <v>0</v>
      </c>
      <c r="AD118" s="10">
        <v>0</v>
      </c>
      <c r="AE118" s="10">
        <v>0</v>
      </c>
      <c r="AF118" s="10">
        <v>0</v>
      </c>
      <c r="AG118" s="47"/>
    </row>
    <row r="119" spans="1:33" ht="14.5" customHeight="1" x14ac:dyDescent="0.35">
      <c r="A119" s="13">
        <v>413</v>
      </c>
      <c r="B119" s="3">
        <v>107</v>
      </c>
      <c r="C119" s="4" t="s">
        <v>345</v>
      </c>
      <c r="D119" s="11">
        <f>SUMIF(Table1[Dist ID],'SAFE Grants by District'!A119,Table1[Approved])</f>
        <v>0</v>
      </c>
      <c r="E119" s="11">
        <f>SUMIF(Table1[Dist ID],'SAFE Grants by District'!A119,Table1[Payment])</f>
        <v>0</v>
      </c>
      <c r="F119" s="11">
        <f t="shared" si="12"/>
        <v>0</v>
      </c>
      <c r="G119" s="10">
        <v>0</v>
      </c>
      <c r="H119" s="10">
        <v>0</v>
      </c>
      <c r="I119" s="10">
        <v>0</v>
      </c>
      <c r="J119" s="11">
        <f>SUMIF(Round2[Dist ID],'SAFE Grants by District'!A119,Round2[Approved])</f>
        <v>0</v>
      </c>
      <c r="K119" s="11">
        <f>SUMIF(Round2[Dist ID],'SAFE Grants by District'!A119,Round2[Payment])</f>
        <v>0</v>
      </c>
      <c r="L119" s="11">
        <f t="shared" si="13"/>
        <v>0</v>
      </c>
      <c r="M119" s="10">
        <v>0</v>
      </c>
      <c r="N119" s="10">
        <v>0</v>
      </c>
      <c r="O119" s="10">
        <v>0</v>
      </c>
      <c r="P119" s="11">
        <f>SUMIF(Table3[Dist ID],'SAFE Grants by District'!A119,Table3[Approved])</f>
        <v>99992.5</v>
      </c>
      <c r="Q119" s="11">
        <f>SUMIF(Table3[Dist ID],'SAFE Grants by District'!A119,Table3[Payment])</f>
        <v>99992.5</v>
      </c>
      <c r="R119" s="15">
        <f t="shared" si="14"/>
        <v>0</v>
      </c>
      <c r="S119" s="10">
        <v>1</v>
      </c>
      <c r="T119" s="10">
        <v>1</v>
      </c>
      <c r="U119" s="10">
        <v>1</v>
      </c>
      <c r="V119" s="15">
        <v>0</v>
      </c>
      <c r="W119" s="10">
        <v>0</v>
      </c>
      <c r="X119" s="10">
        <v>0</v>
      </c>
      <c r="Y119" s="10">
        <v>0</v>
      </c>
      <c r="Z119" s="11">
        <f t="shared" si="15"/>
        <v>99992.5</v>
      </c>
      <c r="AA119" s="10">
        <f t="shared" si="16"/>
        <v>99992.5</v>
      </c>
      <c r="AB119" s="10">
        <f t="shared" si="17"/>
        <v>0</v>
      </c>
      <c r="AC119" s="15">
        <v>0</v>
      </c>
      <c r="AD119" s="10">
        <v>0</v>
      </c>
      <c r="AE119" s="10">
        <v>0</v>
      </c>
      <c r="AF119" s="10">
        <v>0</v>
      </c>
      <c r="AG119" s="47"/>
    </row>
    <row r="120" spans="1:33" ht="14.5" customHeight="1" x14ac:dyDescent="0.35">
      <c r="A120" s="13">
        <v>423</v>
      </c>
      <c r="B120" s="3">
        <v>5</v>
      </c>
      <c r="C120" s="4" t="s">
        <v>310</v>
      </c>
      <c r="D120" s="11">
        <f>SUMIF(Table1[Dist ID],'SAFE Grants by District'!A120,Table1[Approved])</f>
        <v>0</v>
      </c>
      <c r="E120" s="11">
        <f>SUMIF(Table1[Dist ID],'SAFE Grants by District'!A120,Table1[Payment])</f>
        <v>0</v>
      </c>
      <c r="F120" s="11">
        <f t="shared" si="12"/>
        <v>0</v>
      </c>
      <c r="G120" s="10">
        <v>0</v>
      </c>
      <c r="H120" s="10">
        <v>0</v>
      </c>
      <c r="I120" s="10">
        <v>0</v>
      </c>
      <c r="J120" s="11">
        <f>SUMIF(Round2[Dist ID],'SAFE Grants by District'!A120,Round2[Approved])</f>
        <v>0</v>
      </c>
      <c r="K120" s="11">
        <f>SUMIF(Round2[Dist ID],'SAFE Grants by District'!A120,Round2[Payment])</f>
        <v>0</v>
      </c>
      <c r="L120" s="11">
        <f t="shared" si="13"/>
        <v>0</v>
      </c>
      <c r="M120" s="10">
        <v>0</v>
      </c>
      <c r="N120" s="10">
        <v>0</v>
      </c>
      <c r="O120" s="10">
        <v>0</v>
      </c>
      <c r="P120" s="11">
        <f>SUMIF(Table3[Dist ID],'SAFE Grants by District'!A120,Table3[Approved])</f>
        <v>68625</v>
      </c>
      <c r="Q120" s="11">
        <f>SUMIF(Table3[Dist ID],'SAFE Grants by District'!A120,Table3[Payment])</f>
        <v>61762.5</v>
      </c>
      <c r="R120" s="15">
        <f t="shared" si="14"/>
        <v>6862.5</v>
      </c>
      <c r="S120" s="10">
        <v>0</v>
      </c>
      <c r="T120" s="10">
        <v>0</v>
      </c>
      <c r="U120" s="10">
        <v>3</v>
      </c>
      <c r="V120" s="15">
        <v>0</v>
      </c>
      <c r="W120" s="10">
        <v>0</v>
      </c>
      <c r="X120" s="10">
        <v>0</v>
      </c>
      <c r="Y120" s="10">
        <v>0</v>
      </c>
      <c r="Z120" s="11">
        <f t="shared" si="15"/>
        <v>68625</v>
      </c>
      <c r="AA120" s="10">
        <f t="shared" si="16"/>
        <v>61762.5</v>
      </c>
      <c r="AB120" s="10">
        <f t="shared" si="17"/>
        <v>6862.5</v>
      </c>
      <c r="AC120" s="15">
        <v>0</v>
      </c>
      <c r="AD120" s="10">
        <v>0</v>
      </c>
      <c r="AE120" s="10">
        <v>0</v>
      </c>
      <c r="AF120" s="10">
        <v>0</v>
      </c>
      <c r="AG120" s="47"/>
    </row>
    <row r="121" spans="1:33" ht="14.5" customHeight="1" x14ac:dyDescent="0.35">
      <c r="A121" s="13">
        <v>425</v>
      </c>
      <c r="B121" s="3">
        <v>28</v>
      </c>
      <c r="C121" s="4" t="s">
        <v>286</v>
      </c>
      <c r="D121" s="11">
        <f>SUMIF(Table1[Dist ID],'SAFE Grants by District'!A121,Table1[Approved])</f>
        <v>21485</v>
      </c>
      <c r="E121" s="11">
        <f>SUMIF(Table1[Dist ID],'SAFE Grants by District'!A121,Table1[Payment])</f>
        <v>21485</v>
      </c>
      <c r="F121" s="11">
        <f t="shared" si="12"/>
        <v>0</v>
      </c>
      <c r="G121" s="10">
        <v>1</v>
      </c>
      <c r="H121" s="10">
        <v>0</v>
      </c>
      <c r="I121" s="10">
        <v>0</v>
      </c>
      <c r="J121" s="11">
        <f>SUMIF(Round2[Dist ID],'SAFE Grants by District'!A121,Round2[Approved])</f>
        <v>5095</v>
      </c>
      <c r="K121" s="11">
        <f>SUMIF(Round2[Dist ID],'SAFE Grants by District'!A121,Round2[Payment])</f>
        <v>5095</v>
      </c>
      <c r="L121" s="11">
        <f t="shared" si="13"/>
        <v>0</v>
      </c>
      <c r="M121" s="10">
        <v>2</v>
      </c>
      <c r="N121" s="10">
        <v>0</v>
      </c>
      <c r="O121" s="10">
        <v>0</v>
      </c>
      <c r="P121" s="11">
        <f>SUMIF(Table3[Dist ID],'SAFE Grants by District'!A121,Table3[Approved])</f>
        <v>96310.5</v>
      </c>
      <c r="Q121" s="11">
        <f>SUMIF(Table3[Dist ID],'SAFE Grants by District'!A121,Table3[Payment])</f>
        <v>96310.5</v>
      </c>
      <c r="R121" s="15">
        <f t="shared" si="14"/>
        <v>0</v>
      </c>
      <c r="S121" s="10">
        <v>1</v>
      </c>
      <c r="T121" s="10">
        <v>0</v>
      </c>
      <c r="U121" s="10">
        <v>0</v>
      </c>
      <c r="V121" s="15">
        <v>0</v>
      </c>
      <c r="W121" s="10">
        <v>0</v>
      </c>
      <c r="X121" s="10">
        <v>0</v>
      </c>
      <c r="Y121" s="10">
        <v>0</v>
      </c>
      <c r="Z121" s="11">
        <f t="shared" si="15"/>
        <v>122890.5</v>
      </c>
      <c r="AA121" s="10">
        <f t="shared" si="16"/>
        <v>122890.5</v>
      </c>
      <c r="AB121" s="10">
        <f t="shared" si="17"/>
        <v>0</v>
      </c>
      <c r="AC121" s="15">
        <v>0</v>
      </c>
      <c r="AD121" s="10">
        <v>0</v>
      </c>
      <c r="AE121" s="10">
        <v>0</v>
      </c>
      <c r="AF121" s="10">
        <v>0</v>
      </c>
      <c r="AG121" s="47"/>
    </row>
    <row r="122" spans="1:33" ht="14.5" customHeight="1" x14ac:dyDescent="0.35">
      <c r="A122" s="13">
        <v>427</v>
      </c>
      <c r="B122" s="3">
        <v>53</v>
      </c>
      <c r="C122" s="4" t="s">
        <v>161</v>
      </c>
      <c r="D122" s="11">
        <f>SUMIF(Table1[Dist ID],'SAFE Grants by District'!A122,Table1[Approved])</f>
        <v>0</v>
      </c>
      <c r="E122" s="11">
        <f>SUMIF(Table1[Dist ID],'SAFE Grants by District'!A122,Table1[Payment])</f>
        <v>0</v>
      </c>
      <c r="F122" s="11">
        <f t="shared" si="12"/>
        <v>0</v>
      </c>
      <c r="G122" s="10">
        <v>0</v>
      </c>
      <c r="H122" s="10">
        <v>0</v>
      </c>
      <c r="I122" s="10">
        <v>0</v>
      </c>
      <c r="J122" s="11">
        <f>SUMIF(Round2[Dist ID],'SAFE Grants by District'!A122,Round2[Approved])</f>
        <v>113125.29</v>
      </c>
      <c r="K122" s="11">
        <f>SUMIF(Round2[Dist ID],'SAFE Grants by District'!A122,Round2[Payment])</f>
        <v>95268.290000000008</v>
      </c>
      <c r="L122" s="11">
        <f t="shared" si="13"/>
        <v>17856.999999999985</v>
      </c>
      <c r="M122" s="10">
        <v>5</v>
      </c>
      <c r="N122" s="10">
        <v>0</v>
      </c>
      <c r="O122" s="10">
        <v>0</v>
      </c>
      <c r="P122" s="11">
        <f>SUMIF(Table3[Dist ID],'SAFE Grants by District'!A122,Table3[Approved])</f>
        <v>82799</v>
      </c>
      <c r="Q122" s="11">
        <f>SUMIF(Table3[Dist ID],'SAFE Grants by District'!A122,Table3[Payment])</f>
        <v>82797</v>
      </c>
      <c r="R122" s="15">
        <f t="shared" si="14"/>
        <v>2</v>
      </c>
      <c r="S122" s="10">
        <v>1</v>
      </c>
      <c r="T122" s="10">
        <v>3</v>
      </c>
      <c r="U122" s="10">
        <v>0</v>
      </c>
      <c r="V122" s="15">
        <v>18000</v>
      </c>
      <c r="W122" s="10">
        <v>0</v>
      </c>
      <c r="X122" s="10">
        <v>0</v>
      </c>
      <c r="Y122" s="10">
        <v>1</v>
      </c>
      <c r="Z122" s="11">
        <f t="shared" si="15"/>
        <v>195924.28999999998</v>
      </c>
      <c r="AA122" s="10">
        <f t="shared" si="16"/>
        <v>178065.29</v>
      </c>
      <c r="AB122" s="10">
        <f t="shared" si="17"/>
        <v>17858.999999999985</v>
      </c>
      <c r="AC122" s="15">
        <v>199200</v>
      </c>
      <c r="AD122" s="10">
        <v>3</v>
      </c>
      <c r="AE122" s="10">
        <v>0</v>
      </c>
      <c r="AF122" s="10">
        <v>4</v>
      </c>
      <c r="AG122" s="47"/>
    </row>
    <row r="123" spans="1:33" ht="14.5" customHeight="1" x14ac:dyDescent="0.35">
      <c r="A123" s="13">
        <v>428</v>
      </c>
      <c r="B123" s="3">
        <v>48</v>
      </c>
      <c r="C123" s="4" t="s">
        <v>35</v>
      </c>
      <c r="D123" s="11">
        <f>SUMIF(Table1[Dist ID],'SAFE Grants by District'!A123,Table1[Approved])</f>
        <v>65866.5</v>
      </c>
      <c r="E123" s="11">
        <f>SUMIF(Table1[Dist ID],'SAFE Grants by District'!A123,Table1[Payment])</f>
        <v>65866.5</v>
      </c>
      <c r="F123" s="11">
        <f t="shared" si="12"/>
        <v>0</v>
      </c>
      <c r="G123" s="10">
        <v>0</v>
      </c>
      <c r="H123" s="10">
        <v>0</v>
      </c>
      <c r="I123" s="10">
        <v>1</v>
      </c>
      <c r="J123" s="11">
        <f>SUMIF(Round2[Dist ID],'SAFE Grants by District'!A123,Round2[Approved])</f>
        <v>19965</v>
      </c>
      <c r="K123" s="11">
        <f>SUMIF(Round2[Dist ID],'SAFE Grants by District'!A123,Round2[Payment])</f>
        <v>19965</v>
      </c>
      <c r="L123" s="11">
        <f t="shared" si="13"/>
        <v>0</v>
      </c>
      <c r="M123" s="10">
        <v>3</v>
      </c>
      <c r="N123" s="10">
        <v>0</v>
      </c>
      <c r="O123" s="10">
        <v>0</v>
      </c>
      <c r="P123" s="11">
        <f>SUMIF(Table3[Dist ID],'SAFE Grants by District'!A123,Table3[Approved])</f>
        <v>0</v>
      </c>
      <c r="Q123" s="11">
        <f>SUMIF(Table3[Dist ID],'SAFE Grants by District'!A123,Table3[Payment])</f>
        <v>0</v>
      </c>
      <c r="R123" s="15">
        <f t="shared" si="14"/>
        <v>0</v>
      </c>
      <c r="S123" s="10">
        <v>0</v>
      </c>
      <c r="T123" s="10">
        <v>0</v>
      </c>
      <c r="U123" s="10">
        <v>0</v>
      </c>
      <c r="V123" s="15">
        <v>0</v>
      </c>
      <c r="W123" s="10">
        <v>0</v>
      </c>
      <c r="X123" s="10">
        <v>0</v>
      </c>
      <c r="Y123" s="10">
        <v>0</v>
      </c>
      <c r="Z123" s="11">
        <f t="shared" si="15"/>
        <v>85831.5</v>
      </c>
      <c r="AA123" s="10">
        <f t="shared" si="16"/>
        <v>85831.5</v>
      </c>
      <c r="AB123" s="10">
        <f t="shared" si="17"/>
        <v>0</v>
      </c>
      <c r="AC123" s="15">
        <v>53213.759999999995</v>
      </c>
      <c r="AD123" s="10">
        <v>0</v>
      </c>
      <c r="AE123" s="10">
        <v>1</v>
      </c>
      <c r="AF123" s="10">
        <v>1</v>
      </c>
      <c r="AG123" s="47"/>
    </row>
    <row r="124" spans="1:33" ht="14.5" customHeight="1" x14ac:dyDescent="0.35">
      <c r="A124" s="13">
        <v>435</v>
      </c>
      <c r="B124" s="3">
        <v>23</v>
      </c>
      <c r="C124" s="4" t="s">
        <v>367</v>
      </c>
      <c r="D124" s="11">
        <f>SUMIF(Table1[Dist ID],'SAFE Grants by District'!A124,Table1[Approved])</f>
        <v>0</v>
      </c>
      <c r="E124" s="11">
        <f>SUMIF(Table1[Dist ID],'SAFE Grants by District'!A124,Table1[Payment])</f>
        <v>0</v>
      </c>
      <c r="F124" s="11">
        <f t="shared" si="12"/>
        <v>0</v>
      </c>
      <c r="G124" s="10">
        <v>0</v>
      </c>
      <c r="H124" s="10">
        <v>0</v>
      </c>
      <c r="I124" s="10">
        <v>0</v>
      </c>
      <c r="J124" s="11">
        <f>SUMIF(Round2[Dist ID],'SAFE Grants by District'!A124,Round2[Approved])</f>
        <v>0</v>
      </c>
      <c r="K124" s="11">
        <f>SUMIF(Round2[Dist ID],'SAFE Grants by District'!A124,Round2[Payment])</f>
        <v>0</v>
      </c>
      <c r="L124" s="11">
        <f t="shared" si="13"/>
        <v>0</v>
      </c>
      <c r="M124" s="10">
        <v>0</v>
      </c>
      <c r="N124" s="10">
        <v>0</v>
      </c>
      <c r="O124" s="10">
        <v>0</v>
      </c>
      <c r="P124" s="11">
        <f>SUMIF(Table3[Dist ID],'SAFE Grants by District'!A124,Table3[Approved])</f>
        <v>22800</v>
      </c>
      <c r="Q124" s="11">
        <f>SUMIF(Table3[Dist ID],'SAFE Grants by District'!A124,Table3[Payment])</f>
        <v>22724.97</v>
      </c>
      <c r="R124" s="15">
        <f t="shared" si="14"/>
        <v>75.029999999998836</v>
      </c>
      <c r="S124" s="10">
        <v>0</v>
      </c>
      <c r="T124" s="10">
        <v>1</v>
      </c>
      <c r="U124" s="10">
        <v>1</v>
      </c>
      <c r="V124" s="15">
        <v>0</v>
      </c>
      <c r="W124" s="10">
        <v>0</v>
      </c>
      <c r="X124" s="10">
        <v>0</v>
      </c>
      <c r="Y124" s="10">
        <v>0</v>
      </c>
      <c r="Z124" s="11">
        <f t="shared" si="15"/>
        <v>22800</v>
      </c>
      <c r="AA124" s="10">
        <f t="shared" si="16"/>
        <v>22724.97</v>
      </c>
      <c r="AB124" s="10">
        <f t="shared" si="17"/>
        <v>75.029999999998836</v>
      </c>
      <c r="AC124" s="15">
        <v>0</v>
      </c>
      <c r="AD124" s="10">
        <v>0</v>
      </c>
      <c r="AE124" s="10">
        <v>0</v>
      </c>
      <c r="AF124" s="10">
        <v>0</v>
      </c>
      <c r="AG124" s="47"/>
    </row>
    <row r="125" spans="1:33" ht="14.5" customHeight="1" x14ac:dyDescent="0.35">
      <c r="A125" s="13">
        <v>999</v>
      </c>
      <c r="B125" s="3">
        <v>202</v>
      </c>
      <c r="C125" s="4" t="s">
        <v>301</v>
      </c>
      <c r="D125" s="11">
        <f>SUMIF(Table1[Dist ID],'SAFE Grants by District'!A125,Table1[Approved])</f>
        <v>19625</v>
      </c>
      <c r="E125" s="11">
        <f>SUMIF(Table1[Dist ID],'SAFE Grants by District'!A125,Table1[Payment])</f>
        <v>19625</v>
      </c>
      <c r="F125" s="11">
        <f t="shared" si="12"/>
        <v>0</v>
      </c>
      <c r="G125" s="10">
        <v>1</v>
      </c>
      <c r="H125" s="10">
        <v>0</v>
      </c>
      <c r="I125" s="10">
        <v>0</v>
      </c>
      <c r="J125" s="11">
        <f>SUMIF(Round2[Dist ID],'SAFE Grants by District'!A125,Round2[Approved])</f>
        <v>25000</v>
      </c>
      <c r="K125" s="11">
        <f>SUMIF(Round2[Dist ID],'SAFE Grants by District'!A125,Round2[Payment])</f>
        <v>25000</v>
      </c>
      <c r="L125" s="11">
        <f t="shared" si="13"/>
        <v>0</v>
      </c>
      <c r="M125" s="10">
        <v>1</v>
      </c>
      <c r="N125" s="10">
        <v>0</v>
      </c>
      <c r="O125" s="10">
        <v>0</v>
      </c>
      <c r="P125" s="11">
        <f>SUMIF(Table3[Dist ID],'SAFE Grants by District'!A125,Table3[Approved])</f>
        <v>99925</v>
      </c>
      <c r="Q125" s="11">
        <f>SUMIF(Table3[Dist ID],'SAFE Grants by District'!A125,Table3[Payment])</f>
        <v>99925</v>
      </c>
      <c r="R125" s="15">
        <f t="shared" si="14"/>
        <v>0</v>
      </c>
      <c r="S125" s="10">
        <v>1</v>
      </c>
      <c r="T125" s="10">
        <v>1</v>
      </c>
      <c r="U125" s="10">
        <v>0</v>
      </c>
      <c r="V125" s="15">
        <v>0</v>
      </c>
      <c r="W125" s="10">
        <v>0</v>
      </c>
      <c r="X125" s="10">
        <v>0</v>
      </c>
      <c r="Y125" s="10">
        <v>0</v>
      </c>
      <c r="Z125" s="11">
        <f t="shared" si="15"/>
        <v>144550</v>
      </c>
      <c r="AA125" s="10">
        <f t="shared" si="16"/>
        <v>144550</v>
      </c>
      <c r="AB125" s="10">
        <f t="shared" si="17"/>
        <v>0</v>
      </c>
      <c r="AC125" s="15">
        <v>0</v>
      </c>
      <c r="AD125" s="10">
        <v>0</v>
      </c>
      <c r="AE125" s="10">
        <v>0</v>
      </c>
      <c r="AF125" s="10">
        <v>0</v>
      </c>
      <c r="AG125" s="47"/>
    </row>
    <row r="126" spans="1:33" ht="14.5" customHeight="1" x14ac:dyDescent="0.35">
      <c r="A126" s="13">
        <v>437</v>
      </c>
      <c r="B126" s="3">
        <v>7</v>
      </c>
      <c r="C126" s="4" t="s">
        <v>138</v>
      </c>
      <c r="D126" s="11">
        <f>SUMIF(Table1[Dist ID],'SAFE Grants by District'!A126,Table1[Approved])</f>
        <v>14400</v>
      </c>
      <c r="E126" s="11">
        <f>SUMIF(Table1[Dist ID],'SAFE Grants by District'!A126,Table1[Payment])</f>
        <v>14400</v>
      </c>
      <c r="F126" s="11">
        <f t="shared" si="12"/>
        <v>0</v>
      </c>
      <c r="G126" s="10">
        <v>0</v>
      </c>
      <c r="H126" s="10">
        <v>0</v>
      </c>
      <c r="I126" s="10">
        <v>1</v>
      </c>
      <c r="J126" s="11">
        <f>SUMIF(Round2[Dist ID],'SAFE Grants by District'!A126,Round2[Approved])</f>
        <v>0</v>
      </c>
      <c r="K126" s="11">
        <f>SUMIF(Round2[Dist ID],'SAFE Grants by District'!A126,Round2[Payment])</f>
        <v>0</v>
      </c>
      <c r="L126" s="11">
        <f t="shared" si="13"/>
        <v>0</v>
      </c>
      <c r="M126" s="10">
        <v>0</v>
      </c>
      <c r="N126" s="10">
        <v>0</v>
      </c>
      <c r="O126" s="10">
        <v>0</v>
      </c>
      <c r="P126" s="11">
        <f>SUMIF(Table3[Dist ID],'SAFE Grants by District'!A126,Table3[Approved])</f>
        <v>0</v>
      </c>
      <c r="Q126" s="11">
        <f>SUMIF(Table3[Dist ID],'SAFE Grants by District'!A126,Table3[Payment])</f>
        <v>0</v>
      </c>
      <c r="R126" s="15">
        <f t="shared" si="14"/>
        <v>0</v>
      </c>
      <c r="S126" s="10">
        <v>0</v>
      </c>
      <c r="T126" s="10">
        <v>0</v>
      </c>
      <c r="U126" s="10">
        <v>0</v>
      </c>
      <c r="V126" s="15">
        <v>0</v>
      </c>
      <c r="W126" s="10">
        <v>0</v>
      </c>
      <c r="X126" s="10">
        <v>0</v>
      </c>
      <c r="Y126" s="10">
        <v>0</v>
      </c>
      <c r="Z126" s="11">
        <f t="shared" si="15"/>
        <v>14400</v>
      </c>
      <c r="AA126" s="10">
        <f t="shared" si="16"/>
        <v>14400</v>
      </c>
      <c r="AB126" s="10">
        <f t="shared" si="17"/>
        <v>0</v>
      </c>
      <c r="AC126" s="15">
        <v>49597.5</v>
      </c>
      <c r="AD126" s="10">
        <v>1</v>
      </c>
      <c r="AE126" s="10">
        <v>0</v>
      </c>
      <c r="AF126" s="10">
        <v>1</v>
      </c>
      <c r="AG126" s="47"/>
    </row>
    <row r="127" spans="1:33" ht="14.5" customHeight="1" x14ac:dyDescent="0.35">
      <c r="A127" s="13">
        <v>439</v>
      </c>
      <c r="B127" s="3">
        <v>51</v>
      </c>
      <c r="C127" s="4" t="s">
        <v>337</v>
      </c>
      <c r="D127" s="11">
        <f>SUMIF(Table1[Dist ID],'SAFE Grants by District'!A127,Table1[Approved])</f>
        <v>0</v>
      </c>
      <c r="E127" s="11">
        <f>SUMIF(Table1[Dist ID],'SAFE Grants by District'!A127,Table1[Payment])</f>
        <v>0</v>
      </c>
      <c r="F127" s="11">
        <f t="shared" si="12"/>
        <v>0</v>
      </c>
      <c r="G127" s="10">
        <v>0</v>
      </c>
      <c r="H127" s="10">
        <v>0</v>
      </c>
      <c r="I127" s="10">
        <v>0</v>
      </c>
      <c r="J127" s="11">
        <f>SUMIF(Round2[Dist ID],'SAFE Grants by District'!A127,Round2[Approved])</f>
        <v>0</v>
      </c>
      <c r="K127" s="11">
        <f>SUMIF(Round2[Dist ID],'SAFE Grants by District'!A127,Round2[Payment])</f>
        <v>0</v>
      </c>
      <c r="L127" s="11">
        <f t="shared" si="13"/>
        <v>0</v>
      </c>
      <c r="M127" s="10">
        <v>0</v>
      </c>
      <c r="N127" s="10">
        <v>0</v>
      </c>
      <c r="O127" s="10">
        <v>0</v>
      </c>
      <c r="P127" s="11">
        <f>SUMIF(Table3[Dist ID],'SAFE Grants by District'!A127,Table3[Approved])</f>
        <v>64631</v>
      </c>
      <c r="Q127" s="11">
        <f>SUMIF(Table3[Dist ID],'SAFE Grants by District'!A127,Table3[Payment])</f>
        <v>0</v>
      </c>
      <c r="R127" s="15">
        <f t="shared" si="14"/>
        <v>64631</v>
      </c>
      <c r="S127" s="10">
        <v>0</v>
      </c>
      <c r="T127" s="10">
        <v>1</v>
      </c>
      <c r="U127" s="10">
        <v>0</v>
      </c>
      <c r="V127" s="15">
        <v>0</v>
      </c>
      <c r="W127" s="10">
        <v>0</v>
      </c>
      <c r="X127" s="10">
        <v>0</v>
      </c>
      <c r="Y127" s="10">
        <v>0</v>
      </c>
      <c r="Z127" s="11">
        <f t="shared" si="15"/>
        <v>64631</v>
      </c>
      <c r="AA127" s="10">
        <f t="shared" si="16"/>
        <v>0</v>
      </c>
      <c r="AB127" s="10">
        <f t="shared" si="17"/>
        <v>64631</v>
      </c>
      <c r="AC127" s="15">
        <v>0</v>
      </c>
      <c r="AD127" s="10">
        <v>0</v>
      </c>
      <c r="AE127" s="10">
        <v>0</v>
      </c>
      <c r="AF127" s="10">
        <v>0</v>
      </c>
      <c r="AG127" s="47"/>
    </row>
    <row r="128" spans="1:33" ht="14.5" customHeight="1" x14ac:dyDescent="0.35">
      <c r="A128" s="13">
        <v>441</v>
      </c>
      <c r="B128" s="3">
        <v>32</v>
      </c>
      <c r="C128" s="4" t="s">
        <v>413</v>
      </c>
      <c r="D128" s="11">
        <f>SUMIF(Table1[Dist ID],'SAFE Grants by District'!A128,Table1[Approved])</f>
        <v>0</v>
      </c>
      <c r="E128" s="11">
        <f>SUMIF(Table1[Dist ID],'SAFE Grants by District'!A128,Table1[Payment])</f>
        <v>0</v>
      </c>
      <c r="F128" s="11">
        <f t="shared" si="12"/>
        <v>0</v>
      </c>
      <c r="G128" s="10">
        <v>0</v>
      </c>
      <c r="H128" s="10">
        <v>0</v>
      </c>
      <c r="I128" s="10">
        <v>0</v>
      </c>
      <c r="J128" s="11">
        <f>SUMIF(Round2[Dist ID],'SAFE Grants by District'!A128,Round2[Approved])</f>
        <v>0</v>
      </c>
      <c r="K128" s="11">
        <f>SUMIF(Round2[Dist ID],'SAFE Grants by District'!A128,Round2[Payment])</f>
        <v>0</v>
      </c>
      <c r="L128" s="11">
        <f t="shared" si="13"/>
        <v>0</v>
      </c>
      <c r="M128" s="10">
        <v>0</v>
      </c>
      <c r="N128" s="10">
        <v>0</v>
      </c>
      <c r="O128" s="10">
        <v>0</v>
      </c>
      <c r="P128" s="11">
        <f>SUMIF(Table3[Dist ID],'SAFE Grants by District'!A128,Table3[Approved])</f>
        <v>65421</v>
      </c>
      <c r="Q128" s="11">
        <f>SUMIF(Table3[Dist ID],'SAFE Grants by District'!A128,Table3[Payment])</f>
        <v>60871.22</v>
      </c>
      <c r="R128" s="15">
        <f t="shared" si="14"/>
        <v>4549.7799999999988</v>
      </c>
      <c r="S128" s="10">
        <v>1</v>
      </c>
      <c r="T128" s="10">
        <v>0</v>
      </c>
      <c r="U128" s="10">
        <v>0</v>
      </c>
      <c r="V128" s="15">
        <v>0</v>
      </c>
      <c r="W128" s="10">
        <v>0</v>
      </c>
      <c r="X128" s="10">
        <v>0</v>
      </c>
      <c r="Y128" s="10">
        <v>0</v>
      </c>
      <c r="Z128" s="11">
        <f t="shared" si="15"/>
        <v>65421</v>
      </c>
      <c r="AA128" s="10">
        <f t="shared" si="16"/>
        <v>60871.22</v>
      </c>
      <c r="AB128" s="10">
        <f t="shared" si="17"/>
        <v>4549.7799999999988</v>
      </c>
      <c r="AC128" s="15">
        <v>0</v>
      </c>
      <c r="AD128" s="10">
        <v>0</v>
      </c>
      <c r="AE128" s="10">
        <v>0</v>
      </c>
      <c r="AF128" s="10">
        <v>0</v>
      </c>
      <c r="AG128" s="47"/>
    </row>
    <row r="129" spans="1:33" ht="14.5" customHeight="1" x14ac:dyDescent="0.35">
      <c r="A129" s="13">
        <v>447</v>
      </c>
      <c r="B129" s="3">
        <v>48</v>
      </c>
      <c r="C129" s="4" t="s">
        <v>159</v>
      </c>
      <c r="D129" s="11">
        <f>SUMIF(Table1[Dist ID],'SAFE Grants by District'!A129,Table1[Approved])</f>
        <v>72869.66</v>
      </c>
      <c r="E129" s="11">
        <f>SUMIF(Table1[Dist ID],'SAFE Grants by District'!A129,Table1[Payment])</f>
        <v>72869.66</v>
      </c>
      <c r="F129" s="11">
        <f t="shared" si="12"/>
        <v>0</v>
      </c>
      <c r="G129" s="10">
        <v>3</v>
      </c>
      <c r="H129" s="10">
        <v>0</v>
      </c>
      <c r="I129" s="10">
        <v>0</v>
      </c>
      <c r="J129" s="11">
        <f>SUMIF(Round2[Dist ID],'SAFE Grants by District'!A129,Round2[Approved])</f>
        <v>0</v>
      </c>
      <c r="K129" s="11">
        <f>SUMIF(Round2[Dist ID],'SAFE Grants by District'!A129,Round2[Payment])</f>
        <v>0</v>
      </c>
      <c r="L129" s="11">
        <f t="shared" si="13"/>
        <v>0</v>
      </c>
      <c r="M129" s="10">
        <v>0</v>
      </c>
      <c r="N129" s="10">
        <v>0</v>
      </c>
      <c r="O129" s="10">
        <v>0</v>
      </c>
      <c r="P129" s="11">
        <f>SUMIF(Table3[Dist ID],'SAFE Grants by District'!A129,Table3[Approved])</f>
        <v>0</v>
      </c>
      <c r="Q129" s="11">
        <f>SUMIF(Table3[Dist ID],'SAFE Grants by District'!A129,Table3[Payment])</f>
        <v>0</v>
      </c>
      <c r="R129" s="15">
        <f t="shared" si="14"/>
        <v>0</v>
      </c>
      <c r="S129" s="10">
        <v>0</v>
      </c>
      <c r="T129" s="10">
        <v>0</v>
      </c>
      <c r="U129" s="10">
        <v>0</v>
      </c>
      <c r="V129" s="15">
        <v>0</v>
      </c>
      <c r="W129" s="10">
        <v>0</v>
      </c>
      <c r="X129" s="10">
        <v>0</v>
      </c>
      <c r="Y129" s="10">
        <v>0</v>
      </c>
      <c r="Z129" s="11">
        <f t="shared" si="15"/>
        <v>72869.66</v>
      </c>
      <c r="AA129" s="10">
        <f t="shared" si="16"/>
        <v>72869.66</v>
      </c>
      <c r="AB129" s="10">
        <f t="shared" si="17"/>
        <v>0</v>
      </c>
      <c r="AC129" s="15">
        <v>25509</v>
      </c>
      <c r="AD129" s="10">
        <v>0</v>
      </c>
      <c r="AE129" s="10">
        <v>0</v>
      </c>
      <c r="AF129" s="10">
        <v>1</v>
      </c>
      <c r="AG129" s="47"/>
    </row>
    <row r="130" spans="1:33" ht="14.5" customHeight="1" x14ac:dyDescent="0.35">
      <c r="A130" s="13">
        <v>449</v>
      </c>
      <c r="B130" s="3">
        <v>52</v>
      </c>
      <c r="C130" s="4" t="s">
        <v>42</v>
      </c>
      <c r="D130" s="11">
        <f>SUMIF(Table1[Dist ID],'SAFE Grants by District'!A130,Table1[Approved])</f>
        <v>35300</v>
      </c>
      <c r="E130" s="11">
        <f>SUMIF(Table1[Dist ID],'SAFE Grants by District'!A130,Table1[Payment])</f>
        <v>33200</v>
      </c>
      <c r="F130" s="11">
        <f t="shared" si="12"/>
        <v>2100</v>
      </c>
      <c r="G130" s="10">
        <v>1</v>
      </c>
      <c r="H130" s="10">
        <v>0</v>
      </c>
      <c r="I130" s="10">
        <v>1</v>
      </c>
      <c r="J130" s="11">
        <f>SUMIF(Round2[Dist ID],'SAFE Grants by District'!A130,Round2[Approved])</f>
        <v>0</v>
      </c>
      <c r="K130" s="11">
        <f>SUMIF(Round2[Dist ID],'SAFE Grants by District'!A130,Round2[Payment])</f>
        <v>0</v>
      </c>
      <c r="L130" s="11">
        <f t="shared" si="13"/>
        <v>0</v>
      </c>
      <c r="M130" s="10">
        <v>0</v>
      </c>
      <c r="N130" s="10">
        <v>0</v>
      </c>
      <c r="O130" s="10">
        <v>0</v>
      </c>
      <c r="P130" s="11">
        <f>SUMIF(Table3[Dist ID],'SAFE Grants by District'!A130,Table3[Approved])</f>
        <v>153184.96000000002</v>
      </c>
      <c r="Q130" s="11">
        <f>SUMIF(Table3[Dist ID],'SAFE Grants by District'!A130,Table3[Payment])</f>
        <v>153184.96000000002</v>
      </c>
      <c r="R130" s="15">
        <f t="shared" si="14"/>
        <v>0</v>
      </c>
      <c r="S130" s="10">
        <v>0</v>
      </c>
      <c r="T130" s="10">
        <v>0</v>
      </c>
      <c r="U130" s="10">
        <v>3</v>
      </c>
      <c r="V130" s="15">
        <v>0</v>
      </c>
      <c r="W130" s="10">
        <v>0</v>
      </c>
      <c r="X130" s="10">
        <v>0</v>
      </c>
      <c r="Y130" s="10">
        <v>0</v>
      </c>
      <c r="Z130" s="11">
        <f t="shared" si="15"/>
        <v>188484.96000000002</v>
      </c>
      <c r="AA130" s="10">
        <f t="shared" si="16"/>
        <v>186384.96000000002</v>
      </c>
      <c r="AB130" s="10">
        <f t="shared" si="17"/>
        <v>2100</v>
      </c>
      <c r="AC130" s="15">
        <v>149517</v>
      </c>
      <c r="AD130" s="10">
        <v>0</v>
      </c>
      <c r="AE130" s="10">
        <v>0</v>
      </c>
      <c r="AF130" s="10">
        <v>2</v>
      </c>
      <c r="AG130" s="47"/>
    </row>
    <row r="131" spans="1:33" ht="14.5" customHeight="1" x14ac:dyDescent="0.35">
      <c r="A131" s="13">
        <v>450</v>
      </c>
      <c r="B131" s="3">
        <v>35</v>
      </c>
      <c r="C131" s="4" t="s">
        <v>581</v>
      </c>
      <c r="D131" s="11">
        <f>SUMIF(Table1[Dist ID],'SAFE Grants by District'!A131,Table1[Approved])</f>
        <v>0</v>
      </c>
      <c r="E131" s="11">
        <f>SUMIF(Table1[Dist ID],'SAFE Grants by District'!A131,Table1[Payment])</f>
        <v>0</v>
      </c>
      <c r="F131" s="11">
        <f t="shared" si="12"/>
        <v>0</v>
      </c>
      <c r="G131" s="10">
        <v>0</v>
      </c>
      <c r="H131" s="10">
        <v>0</v>
      </c>
      <c r="I131" s="10">
        <v>0</v>
      </c>
      <c r="J131" s="11">
        <f>SUMIF(Round2[Dist ID],'SAFE Grants by District'!A131,Round2[Approved])</f>
        <v>0</v>
      </c>
      <c r="K131" s="11">
        <f>SUMIF(Round2[Dist ID],'SAFE Grants by District'!A131,Round2[Payment])</f>
        <v>0</v>
      </c>
      <c r="L131" s="11">
        <f t="shared" si="13"/>
        <v>0</v>
      </c>
      <c r="M131" s="10">
        <v>0</v>
      </c>
      <c r="N131" s="10">
        <v>0</v>
      </c>
      <c r="O131" s="10">
        <v>0</v>
      </c>
      <c r="P131" s="11">
        <f>SUMIF(Table3[Dist ID],'SAFE Grants by District'!A131,Table3[Approved])</f>
        <v>0</v>
      </c>
      <c r="Q131" s="11">
        <f>SUMIF(Table3[Dist ID],'SAFE Grants by District'!A131,Table3[Payment])</f>
        <v>0</v>
      </c>
      <c r="R131" s="15">
        <f t="shared" si="14"/>
        <v>0</v>
      </c>
      <c r="S131" s="10">
        <v>0</v>
      </c>
      <c r="T131" s="10">
        <v>0</v>
      </c>
      <c r="U131" s="10">
        <v>0</v>
      </c>
      <c r="V131" s="15">
        <v>0</v>
      </c>
      <c r="W131" s="10">
        <v>0</v>
      </c>
      <c r="X131" s="10">
        <v>0</v>
      </c>
      <c r="Y131" s="10">
        <v>0</v>
      </c>
      <c r="Z131" s="11">
        <f t="shared" si="15"/>
        <v>0</v>
      </c>
      <c r="AA131" s="10">
        <f t="shared" si="16"/>
        <v>0</v>
      </c>
      <c r="AB131" s="10">
        <f t="shared" si="17"/>
        <v>0</v>
      </c>
      <c r="AC131" s="15">
        <v>0</v>
      </c>
      <c r="AD131" s="10">
        <v>0</v>
      </c>
      <c r="AE131" s="10">
        <v>0</v>
      </c>
      <c r="AF131" s="10">
        <v>0</v>
      </c>
      <c r="AG131" s="47"/>
    </row>
    <row r="132" spans="1:33" ht="14.5" customHeight="1" x14ac:dyDescent="0.35">
      <c r="A132" s="13">
        <v>970</v>
      </c>
      <c r="B132" s="3">
        <v>301</v>
      </c>
      <c r="C132" s="4" t="s">
        <v>372</v>
      </c>
      <c r="D132" s="11">
        <f>SUMIF(Table1[Dist ID],'SAFE Grants by District'!A132,Table1[Approved])</f>
        <v>0</v>
      </c>
      <c r="E132" s="11">
        <f>SUMIF(Table1[Dist ID],'SAFE Grants by District'!A132,Table1[Payment])</f>
        <v>0</v>
      </c>
      <c r="F132" s="11">
        <f t="shared" si="12"/>
        <v>0</v>
      </c>
      <c r="G132" s="10">
        <v>0</v>
      </c>
      <c r="H132" s="10">
        <v>0</v>
      </c>
      <c r="I132" s="10">
        <v>0</v>
      </c>
      <c r="J132" s="11">
        <f>SUMIF(Round2[Dist ID],'SAFE Grants by District'!A132,Round2[Approved])</f>
        <v>0</v>
      </c>
      <c r="K132" s="11">
        <f>SUMIF(Round2[Dist ID],'SAFE Grants by District'!A132,Round2[Payment])</f>
        <v>0</v>
      </c>
      <c r="L132" s="11">
        <f t="shared" si="13"/>
        <v>0</v>
      </c>
      <c r="M132" s="10">
        <v>0</v>
      </c>
      <c r="N132" s="10">
        <v>0</v>
      </c>
      <c r="O132" s="10">
        <v>0</v>
      </c>
      <c r="P132" s="11">
        <f>SUMIF(Table3[Dist ID],'SAFE Grants by District'!A132,Table3[Approved])</f>
        <v>98998.95</v>
      </c>
      <c r="Q132" s="11">
        <f>SUMIF(Table3[Dist ID],'SAFE Grants by District'!A132,Table3[Payment])</f>
        <v>98998.95</v>
      </c>
      <c r="R132" s="15">
        <f t="shared" si="14"/>
        <v>0</v>
      </c>
      <c r="S132" s="10">
        <v>0</v>
      </c>
      <c r="T132" s="10">
        <v>0</v>
      </c>
      <c r="U132" s="10">
        <v>1</v>
      </c>
      <c r="V132" s="15">
        <v>0</v>
      </c>
      <c r="W132" s="10">
        <v>0</v>
      </c>
      <c r="X132" s="10">
        <v>0</v>
      </c>
      <c r="Y132" s="10">
        <v>0</v>
      </c>
      <c r="Z132" s="11">
        <f t="shared" ref="Z132:Z163" si="18">D132+J132+P132</f>
        <v>98998.95</v>
      </c>
      <c r="AA132" s="10">
        <f t="shared" ref="AA132:AA163" si="19">E132+K132+Q132</f>
        <v>98998.95</v>
      </c>
      <c r="AB132" s="10">
        <f t="shared" ref="AB132:AB163" si="20">F132+L132+R132</f>
        <v>0</v>
      </c>
      <c r="AC132" s="15">
        <v>0</v>
      </c>
      <c r="AD132" s="10">
        <v>0</v>
      </c>
      <c r="AE132" s="10">
        <v>0</v>
      </c>
      <c r="AF132" s="10">
        <v>0</v>
      </c>
      <c r="AG132" s="47"/>
    </row>
    <row r="133" spans="1:33" ht="14.5" customHeight="1" x14ac:dyDescent="0.35">
      <c r="A133" s="13">
        <v>453</v>
      </c>
      <c r="B133" s="3">
        <v>33</v>
      </c>
      <c r="C133" s="4" t="s">
        <v>188</v>
      </c>
      <c r="D133" s="11">
        <f>SUMIF(Table1[Dist ID],'SAFE Grants by District'!A133,Table1[Approved])</f>
        <v>88985</v>
      </c>
      <c r="E133" s="11">
        <f>SUMIF(Table1[Dist ID],'SAFE Grants by District'!A133,Table1[Payment])</f>
        <v>88985</v>
      </c>
      <c r="F133" s="11">
        <f t="shared" ref="F133:F196" si="21">D133-E133</f>
        <v>0</v>
      </c>
      <c r="G133" s="10">
        <v>1</v>
      </c>
      <c r="H133" s="10">
        <v>0</v>
      </c>
      <c r="I133" s="10">
        <v>0</v>
      </c>
      <c r="J133" s="11">
        <f>SUMIF(Round2[Dist ID],'SAFE Grants by District'!A133,Round2[Approved])</f>
        <v>0</v>
      </c>
      <c r="K133" s="11">
        <f>SUMIF(Round2[Dist ID],'SAFE Grants by District'!A133,Round2[Payment])</f>
        <v>0</v>
      </c>
      <c r="L133" s="11">
        <f t="shared" ref="L133:L196" si="22">J133-K133</f>
        <v>0</v>
      </c>
      <c r="M133" s="10">
        <v>0</v>
      </c>
      <c r="N133" s="10">
        <v>0</v>
      </c>
      <c r="O133" s="10">
        <v>0</v>
      </c>
      <c r="P133" s="11">
        <f>SUMIF(Table3[Dist ID],'SAFE Grants by District'!A133,Table3[Approved])</f>
        <v>145650</v>
      </c>
      <c r="Q133" s="11">
        <f>SUMIF(Table3[Dist ID],'SAFE Grants by District'!A133,Table3[Payment])</f>
        <v>131354.41</v>
      </c>
      <c r="R133" s="15">
        <f t="shared" ref="R133:R196" si="23">P133-Q133</f>
        <v>14295.589999999997</v>
      </c>
      <c r="S133" s="10">
        <v>1</v>
      </c>
      <c r="T133" s="10">
        <v>1</v>
      </c>
      <c r="U133" s="10">
        <v>0</v>
      </c>
      <c r="V133" s="15">
        <v>0</v>
      </c>
      <c r="W133" s="10">
        <v>0</v>
      </c>
      <c r="X133" s="10">
        <v>0</v>
      </c>
      <c r="Y133" s="10">
        <v>0</v>
      </c>
      <c r="Z133" s="11">
        <f t="shared" si="18"/>
        <v>234635</v>
      </c>
      <c r="AA133" s="10">
        <f t="shared" si="19"/>
        <v>220339.41</v>
      </c>
      <c r="AB133" s="10">
        <f t="shared" si="20"/>
        <v>14295.589999999997</v>
      </c>
      <c r="AC133" s="15">
        <v>86377</v>
      </c>
      <c r="AD133" s="10">
        <v>0</v>
      </c>
      <c r="AE133" s="10">
        <v>1</v>
      </c>
      <c r="AF133" s="10">
        <v>0</v>
      </c>
      <c r="AG133" s="47"/>
    </row>
    <row r="134" spans="1:33" ht="14.5" customHeight="1" x14ac:dyDescent="0.35">
      <c r="A134" s="13">
        <v>457</v>
      </c>
      <c r="B134" s="3">
        <v>78</v>
      </c>
      <c r="C134" s="4" t="s">
        <v>362</v>
      </c>
      <c r="D134" s="11">
        <f>SUMIF(Table1[Dist ID],'SAFE Grants by District'!A134,Table1[Approved])</f>
        <v>0</v>
      </c>
      <c r="E134" s="11">
        <f>SUMIF(Table1[Dist ID],'SAFE Grants by District'!A134,Table1[Payment])</f>
        <v>0</v>
      </c>
      <c r="F134" s="11">
        <f t="shared" si="21"/>
        <v>0</v>
      </c>
      <c r="G134" s="10">
        <v>0</v>
      </c>
      <c r="H134" s="10">
        <v>0</v>
      </c>
      <c r="I134" s="10">
        <v>0</v>
      </c>
      <c r="J134" s="11">
        <f>SUMIF(Round2[Dist ID],'SAFE Grants by District'!A134,Round2[Approved])</f>
        <v>0</v>
      </c>
      <c r="K134" s="11">
        <f>SUMIF(Round2[Dist ID],'SAFE Grants by District'!A134,Round2[Payment])</f>
        <v>0</v>
      </c>
      <c r="L134" s="11">
        <f t="shared" si="22"/>
        <v>0</v>
      </c>
      <c r="M134" s="10">
        <v>0</v>
      </c>
      <c r="N134" s="10">
        <v>0</v>
      </c>
      <c r="O134" s="10">
        <v>0</v>
      </c>
      <c r="P134" s="11">
        <f>SUMIF(Table3[Dist ID],'SAFE Grants by District'!A134,Table3[Approved])</f>
        <v>0</v>
      </c>
      <c r="Q134" s="11">
        <f>SUMIF(Table3[Dist ID],'SAFE Grants by District'!A134,Table3[Payment])</f>
        <v>0</v>
      </c>
      <c r="R134" s="15">
        <f t="shared" si="23"/>
        <v>0</v>
      </c>
      <c r="S134" s="10">
        <v>1</v>
      </c>
      <c r="T134" s="10">
        <v>0</v>
      </c>
      <c r="U134" s="10">
        <v>0</v>
      </c>
      <c r="V134" s="15">
        <v>0</v>
      </c>
      <c r="W134" s="10">
        <v>0</v>
      </c>
      <c r="X134" s="10">
        <v>0</v>
      </c>
      <c r="Y134" s="10">
        <v>0</v>
      </c>
      <c r="Z134" s="11">
        <f t="shared" si="18"/>
        <v>0</v>
      </c>
      <c r="AA134" s="10">
        <f t="shared" si="19"/>
        <v>0</v>
      </c>
      <c r="AB134" s="10">
        <f t="shared" si="20"/>
        <v>0</v>
      </c>
      <c r="AC134" s="15">
        <v>0</v>
      </c>
      <c r="AD134" s="10">
        <v>0</v>
      </c>
      <c r="AE134" s="10">
        <v>0</v>
      </c>
      <c r="AF134" s="10">
        <v>0</v>
      </c>
      <c r="AG134" s="47"/>
    </row>
    <row r="135" spans="1:33" ht="14.5" customHeight="1" x14ac:dyDescent="0.35">
      <c r="A135" s="13">
        <v>461</v>
      </c>
      <c r="B135" s="3">
        <v>54</v>
      </c>
      <c r="C135" s="4" t="s">
        <v>560</v>
      </c>
      <c r="D135" s="11">
        <f>SUMIF(Table1[Dist ID],'SAFE Grants by District'!A135,Table1[Approved])</f>
        <v>60000</v>
      </c>
      <c r="E135" s="11">
        <f>SUMIF(Table1[Dist ID],'SAFE Grants by District'!A135,Table1[Payment])</f>
        <v>60000</v>
      </c>
      <c r="F135" s="11">
        <f t="shared" si="21"/>
        <v>0</v>
      </c>
      <c r="G135" s="10">
        <v>0</v>
      </c>
      <c r="H135" s="10">
        <v>1</v>
      </c>
      <c r="I135" s="10">
        <v>0</v>
      </c>
      <c r="J135" s="11">
        <f>SUMIF(Round2[Dist ID],'SAFE Grants by District'!A135,Round2[Approved])</f>
        <v>0</v>
      </c>
      <c r="K135" s="11">
        <f>SUMIF(Round2[Dist ID],'SAFE Grants by District'!A135,Round2[Payment])</f>
        <v>0</v>
      </c>
      <c r="L135" s="11">
        <f t="shared" si="22"/>
        <v>0</v>
      </c>
      <c r="M135" s="10">
        <v>0</v>
      </c>
      <c r="N135" s="10">
        <v>0</v>
      </c>
      <c r="O135" s="10">
        <v>0</v>
      </c>
      <c r="P135" s="11">
        <f>SUMIF(Table3[Dist ID],'SAFE Grants by District'!A135,Table3[Approved])</f>
        <v>0</v>
      </c>
      <c r="Q135" s="11">
        <f>SUMIF(Table3[Dist ID],'SAFE Grants by District'!A135,Table3[Payment])</f>
        <v>0</v>
      </c>
      <c r="R135" s="15">
        <f t="shared" si="23"/>
        <v>0</v>
      </c>
      <c r="S135" s="10">
        <v>0</v>
      </c>
      <c r="T135" s="10">
        <v>0</v>
      </c>
      <c r="U135" s="10">
        <v>0</v>
      </c>
      <c r="V135" s="15">
        <v>0</v>
      </c>
      <c r="W135" s="10">
        <v>0</v>
      </c>
      <c r="X135" s="10">
        <v>0</v>
      </c>
      <c r="Y135" s="10">
        <v>0</v>
      </c>
      <c r="Z135" s="11">
        <f t="shared" si="18"/>
        <v>60000</v>
      </c>
      <c r="AA135" s="10">
        <f t="shared" si="19"/>
        <v>60000</v>
      </c>
      <c r="AB135" s="10">
        <f t="shared" si="20"/>
        <v>0</v>
      </c>
      <c r="AC135" s="15">
        <v>0</v>
      </c>
      <c r="AD135" s="10">
        <v>0</v>
      </c>
      <c r="AE135" s="10">
        <v>0</v>
      </c>
      <c r="AF135" s="10">
        <v>0</v>
      </c>
      <c r="AG135" s="47"/>
    </row>
    <row r="136" spans="1:33" ht="14.5" customHeight="1" x14ac:dyDescent="0.35">
      <c r="A136" s="13">
        <v>463</v>
      </c>
      <c r="B136" s="3">
        <v>104</v>
      </c>
      <c r="C136" s="4" t="s">
        <v>571</v>
      </c>
      <c r="D136" s="11">
        <f>SUMIF(Table1[Dist ID],'SAFE Grants by District'!A136,Table1[Approved])</f>
        <v>0</v>
      </c>
      <c r="E136" s="11">
        <f>SUMIF(Table1[Dist ID],'SAFE Grants by District'!A136,Table1[Payment])</f>
        <v>0</v>
      </c>
      <c r="F136" s="11">
        <f t="shared" si="21"/>
        <v>0</v>
      </c>
      <c r="G136" s="10">
        <v>0</v>
      </c>
      <c r="H136" s="10">
        <v>0</v>
      </c>
      <c r="I136" s="10">
        <v>0</v>
      </c>
      <c r="J136" s="11">
        <f>SUMIF(Round2[Dist ID],'SAFE Grants by District'!A136,Round2[Approved])</f>
        <v>0</v>
      </c>
      <c r="K136" s="11">
        <f>SUMIF(Round2[Dist ID],'SAFE Grants by District'!A136,Round2[Payment])</f>
        <v>0</v>
      </c>
      <c r="L136" s="11">
        <f t="shared" si="22"/>
        <v>0</v>
      </c>
      <c r="M136" s="10">
        <v>0</v>
      </c>
      <c r="N136" s="10">
        <v>0</v>
      </c>
      <c r="O136" s="10">
        <v>0</v>
      </c>
      <c r="P136" s="11">
        <f>SUMIF(Table3[Dist ID],'SAFE Grants by District'!A136,Table3[Approved])</f>
        <v>0</v>
      </c>
      <c r="Q136" s="11">
        <f>SUMIF(Table3[Dist ID],'SAFE Grants by District'!A136,Table3[Payment])</f>
        <v>0</v>
      </c>
      <c r="R136" s="15">
        <f t="shared" si="23"/>
        <v>0</v>
      </c>
      <c r="S136" s="10">
        <v>0</v>
      </c>
      <c r="T136" s="10">
        <v>0</v>
      </c>
      <c r="U136" s="10">
        <v>0</v>
      </c>
      <c r="V136" s="15">
        <v>0</v>
      </c>
      <c r="W136" s="10">
        <v>0</v>
      </c>
      <c r="X136" s="10">
        <v>0</v>
      </c>
      <c r="Y136" s="10">
        <v>0</v>
      </c>
      <c r="Z136" s="11">
        <f t="shared" si="18"/>
        <v>0</v>
      </c>
      <c r="AA136" s="10">
        <f t="shared" si="19"/>
        <v>0</v>
      </c>
      <c r="AB136" s="10">
        <f t="shared" si="20"/>
        <v>0</v>
      </c>
      <c r="AC136" s="15">
        <v>0</v>
      </c>
      <c r="AD136" s="10">
        <v>0</v>
      </c>
      <c r="AE136" s="10">
        <v>0</v>
      </c>
      <c r="AF136" s="10">
        <v>0</v>
      </c>
      <c r="AG136" s="47"/>
    </row>
    <row r="137" spans="1:33" ht="14.5" customHeight="1" x14ac:dyDescent="0.35">
      <c r="A137" s="13">
        <v>467</v>
      </c>
      <c r="B137" s="3">
        <v>48</v>
      </c>
      <c r="C137" s="4" t="s">
        <v>108</v>
      </c>
      <c r="D137" s="11">
        <f>SUMIF(Table1[Dist ID],'SAFE Grants by District'!A137,Table1[Approved])</f>
        <v>35160</v>
      </c>
      <c r="E137" s="11">
        <f>SUMIF(Table1[Dist ID],'SAFE Grants by District'!A137,Table1[Payment])</f>
        <v>35160</v>
      </c>
      <c r="F137" s="11">
        <f t="shared" si="21"/>
        <v>0</v>
      </c>
      <c r="G137" s="10">
        <v>0</v>
      </c>
      <c r="H137" s="10">
        <v>0</v>
      </c>
      <c r="I137" s="10">
        <v>1</v>
      </c>
      <c r="J137" s="11">
        <f>SUMIF(Round2[Dist ID],'SAFE Grants by District'!A137,Round2[Approved])</f>
        <v>40748.82</v>
      </c>
      <c r="K137" s="11">
        <f>SUMIF(Round2[Dist ID],'SAFE Grants by District'!A137,Round2[Payment])</f>
        <v>6576.39</v>
      </c>
      <c r="L137" s="11">
        <f t="shared" si="22"/>
        <v>34172.43</v>
      </c>
      <c r="M137" s="10">
        <v>2</v>
      </c>
      <c r="N137" s="10">
        <v>0</v>
      </c>
      <c r="O137" s="10">
        <v>0</v>
      </c>
      <c r="P137" s="11">
        <f>SUMIF(Table3[Dist ID],'SAFE Grants by District'!A137,Table3[Approved])</f>
        <v>0</v>
      </c>
      <c r="Q137" s="11">
        <f>SUMIF(Table3[Dist ID],'SAFE Grants by District'!A137,Table3[Payment])</f>
        <v>0</v>
      </c>
      <c r="R137" s="15">
        <f t="shared" si="23"/>
        <v>0</v>
      </c>
      <c r="S137" s="10">
        <v>0</v>
      </c>
      <c r="T137" s="10">
        <v>0</v>
      </c>
      <c r="U137" s="10">
        <v>0</v>
      </c>
      <c r="V137" s="15">
        <v>0</v>
      </c>
      <c r="W137" s="10">
        <v>0</v>
      </c>
      <c r="X137" s="10">
        <v>0</v>
      </c>
      <c r="Y137" s="10">
        <v>0</v>
      </c>
      <c r="Z137" s="11">
        <f t="shared" si="18"/>
        <v>75908.820000000007</v>
      </c>
      <c r="AA137" s="10">
        <f t="shared" si="19"/>
        <v>41736.39</v>
      </c>
      <c r="AB137" s="10">
        <f t="shared" si="20"/>
        <v>34172.43</v>
      </c>
      <c r="AC137" s="15">
        <v>81936.09</v>
      </c>
      <c r="AD137" s="10">
        <v>0</v>
      </c>
      <c r="AE137" s="10">
        <v>1</v>
      </c>
      <c r="AF137" s="10">
        <v>1</v>
      </c>
      <c r="AG137" s="47"/>
    </row>
    <row r="138" spans="1:33" ht="14.5" customHeight="1" x14ac:dyDescent="0.35">
      <c r="A138" s="13">
        <v>471</v>
      </c>
      <c r="B138" s="3">
        <v>50</v>
      </c>
      <c r="C138" s="4" t="s">
        <v>164</v>
      </c>
      <c r="D138" s="11">
        <f>SUMIF(Table1[Dist ID],'SAFE Grants by District'!A138,Table1[Approved])</f>
        <v>140093.91999999998</v>
      </c>
      <c r="E138" s="11">
        <f>SUMIF(Table1[Dist ID],'SAFE Grants by District'!A138,Table1[Payment])</f>
        <v>140093.91999999998</v>
      </c>
      <c r="F138" s="11">
        <f t="shared" si="21"/>
        <v>0</v>
      </c>
      <c r="G138" s="10">
        <v>2</v>
      </c>
      <c r="H138" s="10">
        <v>2</v>
      </c>
      <c r="I138" s="10">
        <v>1</v>
      </c>
      <c r="J138" s="11">
        <f>SUMIF(Round2[Dist ID],'SAFE Grants by District'!A138,Round2[Approved])</f>
        <v>0</v>
      </c>
      <c r="K138" s="11">
        <f>SUMIF(Round2[Dist ID],'SAFE Grants by District'!A138,Round2[Payment])</f>
        <v>0</v>
      </c>
      <c r="L138" s="11">
        <f t="shared" si="22"/>
        <v>0</v>
      </c>
      <c r="M138" s="10">
        <v>0</v>
      </c>
      <c r="N138" s="10">
        <v>0</v>
      </c>
      <c r="O138" s="10">
        <v>0</v>
      </c>
      <c r="P138" s="11">
        <f>SUMIF(Table3[Dist ID],'SAFE Grants by District'!A138,Table3[Approved])</f>
        <v>0</v>
      </c>
      <c r="Q138" s="11">
        <f>SUMIF(Table3[Dist ID],'SAFE Grants by District'!A138,Table3[Payment])</f>
        <v>0</v>
      </c>
      <c r="R138" s="15">
        <f t="shared" si="23"/>
        <v>0</v>
      </c>
      <c r="S138" s="10">
        <v>0</v>
      </c>
      <c r="T138" s="10">
        <v>0</v>
      </c>
      <c r="U138" s="10">
        <v>0</v>
      </c>
      <c r="V138" s="15">
        <v>0</v>
      </c>
      <c r="W138" s="10">
        <v>0</v>
      </c>
      <c r="X138" s="10">
        <v>0</v>
      </c>
      <c r="Y138" s="10">
        <v>0</v>
      </c>
      <c r="Z138" s="11">
        <f t="shared" si="18"/>
        <v>140093.91999999998</v>
      </c>
      <c r="AA138" s="10">
        <f t="shared" si="19"/>
        <v>140093.91999999998</v>
      </c>
      <c r="AB138" s="10">
        <f t="shared" si="20"/>
        <v>0</v>
      </c>
      <c r="AC138" s="15">
        <v>177000</v>
      </c>
      <c r="AD138" s="10">
        <v>3</v>
      </c>
      <c r="AE138" s="10">
        <v>0</v>
      </c>
      <c r="AF138" s="10">
        <v>2</v>
      </c>
      <c r="AG138" s="47"/>
    </row>
    <row r="139" spans="1:33" ht="14.5" customHeight="1" x14ac:dyDescent="0.35">
      <c r="A139" s="13">
        <v>473</v>
      </c>
      <c r="B139" s="3">
        <v>57</v>
      </c>
      <c r="C139" s="4" t="s">
        <v>87</v>
      </c>
      <c r="D139" s="11">
        <f>SUMIF(Table1[Dist ID],'SAFE Grants by District'!A139,Table1[Approved])</f>
        <v>517650</v>
      </c>
      <c r="E139" s="11">
        <f>SUMIF(Table1[Dist ID],'SAFE Grants by District'!A139,Table1[Payment])</f>
        <v>517650</v>
      </c>
      <c r="F139" s="11">
        <f t="shared" si="21"/>
        <v>0</v>
      </c>
      <c r="G139" s="10">
        <v>25</v>
      </c>
      <c r="H139" s="10">
        <v>15</v>
      </c>
      <c r="I139" s="10">
        <v>10</v>
      </c>
      <c r="J139" s="11">
        <f>SUMIF(Round2[Dist ID],'SAFE Grants by District'!A139,Round2[Approved])</f>
        <v>0</v>
      </c>
      <c r="K139" s="11">
        <f>SUMIF(Round2[Dist ID],'SAFE Grants by District'!A139,Round2[Payment])</f>
        <v>0</v>
      </c>
      <c r="L139" s="11">
        <f t="shared" si="22"/>
        <v>0</v>
      </c>
      <c r="M139" s="10">
        <v>0</v>
      </c>
      <c r="N139" s="10">
        <v>0</v>
      </c>
      <c r="O139" s="10">
        <v>0</v>
      </c>
      <c r="P139" s="11">
        <f>SUMIF(Table3[Dist ID],'SAFE Grants by District'!A139,Table3[Approved])</f>
        <v>0</v>
      </c>
      <c r="Q139" s="11">
        <f>SUMIF(Table3[Dist ID],'SAFE Grants by District'!A139,Table3[Payment])</f>
        <v>0</v>
      </c>
      <c r="R139" s="15">
        <f t="shared" si="23"/>
        <v>0</v>
      </c>
      <c r="S139" s="10">
        <v>2</v>
      </c>
      <c r="T139" s="10">
        <v>0</v>
      </c>
      <c r="U139" s="10">
        <v>0</v>
      </c>
      <c r="V139" s="15">
        <v>0</v>
      </c>
      <c r="W139" s="10">
        <v>0</v>
      </c>
      <c r="X139" s="10">
        <v>0</v>
      </c>
      <c r="Y139" s="10">
        <v>0</v>
      </c>
      <c r="Z139" s="11">
        <f t="shared" si="18"/>
        <v>517650</v>
      </c>
      <c r="AA139" s="10">
        <f t="shared" si="19"/>
        <v>517650</v>
      </c>
      <c r="AB139" s="10">
        <f t="shared" si="20"/>
        <v>0</v>
      </c>
      <c r="AC139" s="15">
        <v>295000</v>
      </c>
      <c r="AD139" s="10">
        <v>14</v>
      </c>
      <c r="AE139" s="10">
        <v>8</v>
      </c>
      <c r="AF139" s="10">
        <v>1</v>
      </c>
      <c r="AG139" s="47"/>
    </row>
    <row r="140" spans="1:33" ht="14.5" customHeight="1" x14ac:dyDescent="0.35">
      <c r="A140" s="13">
        <v>476</v>
      </c>
      <c r="B140" s="3">
        <v>17</v>
      </c>
      <c r="C140" s="4" t="s">
        <v>546</v>
      </c>
      <c r="D140" s="11">
        <f>SUMIF(Table1[Dist ID],'SAFE Grants by District'!A140,Table1[Approved])</f>
        <v>0</v>
      </c>
      <c r="E140" s="11">
        <f>SUMIF(Table1[Dist ID],'SAFE Grants by District'!A140,Table1[Payment])</f>
        <v>0</v>
      </c>
      <c r="F140" s="11">
        <f t="shared" si="21"/>
        <v>0</v>
      </c>
      <c r="G140" s="10">
        <v>0</v>
      </c>
      <c r="H140" s="10">
        <v>0</v>
      </c>
      <c r="I140" s="10">
        <v>0</v>
      </c>
      <c r="J140" s="11">
        <f>SUMIF(Round2[Dist ID],'SAFE Grants by District'!A140,Round2[Approved])</f>
        <v>141097</v>
      </c>
      <c r="K140" s="11">
        <f>SUMIF(Round2[Dist ID],'SAFE Grants by District'!A140,Round2[Payment])</f>
        <v>141097</v>
      </c>
      <c r="L140" s="11">
        <f t="shared" si="22"/>
        <v>0</v>
      </c>
      <c r="M140" s="10">
        <v>5</v>
      </c>
      <c r="N140" s="10">
        <v>0</v>
      </c>
      <c r="O140" s="10">
        <v>0</v>
      </c>
      <c r="P140" s="11">
        <f>SUMIF(Table3[Dist ID],'SAFE Grants by District'!A140,Table3[Approved])</f>
        <v>0</v>
      </c>
      <c r="Q140" s="11">
        <f>SUMIF(Table3[Dist ID],'SAFE Grants by District'!A140,Table3[Payment])</f>
        <v>0</v>
      </c>
      <c r="R140" s="15">
        <f t="shared" si="23"/>
        <v>0</v>
      </c>
      <c r="S140" s="10">
        <v>0</v>
      </c>
      <c r="T140" s="10">
        <v>0</v>
      </c>
      <c r="U140" s="10">
        <v>0</v>
      </c>
      <c r="V140" s="15">
        <v>0</v>
      </c>
      <c r="W140" s="10">
        <v>0</v>
      </c>
      <c r="X140" s="10">
        <v>0</v>
      </c>
      <c r="Y140" s="10">
        <v>0</v>
      </c>
      <c r="Z140" s="11">
        <f t="shared" si="18"/>
        <v>141097</v>
      </c>
      <c r="AA140" s="10">
        <f t="shared" si="19"/>
        <v>141097</v>
      </c>
      <c r="AB140" s="10">
        <f t="shared" si="20"/>
        <v>0</v>
      </c>
      <c r="AC140" s="15">
        <v>0</v>
      </c>
      <c r="AD140" s="10">
        <v>0</v>
      </c>
      <c r="AE140" s="10">
        <v>0</v>
      </c>
      <c r="AF140" s="10">
        <v>0</v>
      </c>
      <c r="AG140" s="47"/>
    </row>
    <row r="141" spans="1:33" ht="14.5" customHeight="1" x14ac:dyDescent="0.35">
      <c r="A141" s="13">
        <v>485</v>
      </c>
      <c r="B141" s="3">
        <v>21</v>
      </c>
      <c r="C141" s="4" t="s">
        <v>549</v>
      </c>
      <c r="D141" s="11">
        <f>SUMIF(Table1[Dist ID],'SAFE Grants by District'!A141,Table1[Approved])</f>
        <v>0</v>
      </c>
      <c r="E141" s="11">
        <f>SUMIF(Table1[Dist ID],'SAFE Grants by District'!A141,Table1[Payment])</f>
        <v>0</v>
      </c>
      <c r="F141" s="11">
        <f t="shared" si="21"/>
        <v>0</v>
      </c>
      <c r="G141" s="10">
        <v>0</v>
      </c>
      <c r="H141" s="10">
        <v>0</v>
      </c>
      <c r="I141" s="10">
        <v>0</v>
      </c>
      <c r="J141" s="11">
        <f>SUMIF(Round2[Dist ID],'SAFE Grants by District'!A141,Round2[Approved])</f>
        <v>45000</v>
      </c>
      <c r="K141" s="11">
        <f>SUMIF(Round2[Dist ID],'SAFE Grants by District'!A141,Round2[Payment])</f>
        <v>45000</v>
      </c>
      <c r="L141" s="11">
        <f t="shared" si="22"/>
        <v>0</v>
      </c>
      <c r="M141" s="10">
        <v>4</v>
      </c>
      <c r="N141" s="10">
        <v>0</v>
      </c>
      <c r="O141" s="10">
        <v>0</v>
      </c>
      <c r="P141" s="11">
        <f>SUMIF(Table3[Dist ID],'SAFE Grants by District'!A141,Table3[Approved])</f>
        <v>0</v>
      </c>
      <c r="Q141" s="11">
        <f>SUMIF(Table3[Dist ID],'SAFE Grants by District'!A141,Table3[Payment])</f>
        <v>0</v>
      </c>
      <c r="R141" s="15">
        <f t="shared" si="23"/>
        <v>0</v>
      </c>
      <c r="S141" s="10">
        <v>0</v>
      </c>
      <c r="T141" s="10">
        <v>0</v>
      </c>
      <c r="U141" s="10">
        <v>0</v>
      </c>
      <c r="V141" s="15">
        <v>0</v>
      </c>
      <c r="W141" s="10">
        <v>0</v>
      </c>
      <c r="X141" s="10">
        <v>0</v>
      </c>
      <c r="Y141" s="10">
        <v>0</v>
      </c>
      <c r="Z141" s="11">
        <f t="shared" si="18"/>
        <v>45000</v>
      </c>
      <c r="AA141" s="10">
        <f t="shared" si="19"/>
        <v>45000</v>
      </c>
      <c r="AB141" s="10">
        <f t="shared" si="20"/>
        <v>0</v>
      </c>
      <c r="AC141" s="15">
        <v>0</v>
      </c>
      <c r="AD141" s="10">
        <v>0</v>
      </c>
      <c r="AE141" s="10">
        <v>0</v>
      </c>
      <c r="AF141" s="10">
        <v>0</v>
      </c>
      <c r="AG141" s="47"/>
    </row>
    <row r="142" spans="1:33" ht="14.5" customHeight="1" x14ac:dyDescent="0.35">
      <c r="A142" s="13">
        <v>486</v>
      </c>
      <c r="B142" s="3">
        <v>80</v>
      </c>
      <c r="C142" s="4" t="s">
        <v>77</v>
      </c>
      <c r="D142" s="11">
        <f>SUMIF(Table1[Dist ID],'SAFE Grants by District'!A142,Table1[Approved])</f>
        <v>0</v>
      </c>
      <c r="E142" s="11">
        <f>SUMIF(Table1[Dist ID],'SAFE Grants by District'!A142,Table1[Payment])</f>
        <v>0</v>
      </c>
      <c r="F142" s="11">
        <f t="shared" si="21"/>
        <v>0</v>
      </c>
      <c r="G142" s="10">
        <v>0</v>
      </c>
      <c r="H142" s="10">
        <v>0</v>
      </c>
      <c r="I142" s="10">
        <v>0</v>
      </c>
      <c r="J142" s="11">
        <f>SUMIF(Round2[Dist ID],'SAFE Grants by District'!A142,Round2[Approved])</f>
        <v>347197.80000000005</v>
      </c>
      <c r="K142" s="11">
        <f>SUMIF(Round2[Dist ID],'SAFE Grants by District'!A142,Round2[Payment])</f>
        <v>315171.71000000002</v>
      </c>
      <c r="L142" s="11">
        <f t="shared" si="22"/>
        <v>32026.090000000026</v>
      </c>
      <c r="M142" s="10">
        <v>8</v>
      </c>
      <c r="N142" s="10">
        <v>0</v>
      </c>
      <c r="O142" s="10">
        <v>0</v>
      </c>
      <c r="P142" s="11">
        <f>SUMIF(Table3[Dist ID],'SAFE Grants by District'!A142,Table3[Approved])</f>
        <v>0</v>
      </c>
      <c r="Q142" s="11">
        <f>SUMIF(Table3[Dist ID],'SAFE Grants by District'!A142,Table3[Payment])</f>
        <v>0</v>
      </c>
      <c r="R142" s="15">
        <f t="shared" si="23"/>
        <v>0</v>
      </c>
      <c r="S142" s="10">
        <v>0</v>
      </c>
      <c r="T142" s="10">
        <v>0</v>
      </c>
      <c r="U142" s="10">
        <v>0</v>
      </c>
      <c r="V142" s="15">
        <v>0</v>
      </c>
      <c r="W142" s="10">
        <v>0</v>
      </c>
      <c r="X142" s="10">
        <v>0</v>
      </c>
      <c r="Y142" s="10">
        <v>0</v>
      </c>
      <c r="Z142" s="11">
        <f t="shared" si="18"/>
        <v>347197.80000000005</v>
      </c>
      <c r="AA142" s="10">
        <f t="shared" si="19"/>
        <v>315171.71000000002</v>
      </c>
      <c r="AB142" s="10">
        <f t="shared" si="20"/>
        <v>32026.090000000026</v>
      </c>
      <c r="AC142" s="15">
        <v>105884.06</v>
      </c>
      <c r="AD142" s="10">
        <v>4</v>
      </c>
      <c r="AE142" s="10">
        <v>4</v>
      </c>
      <c r="AF142" s="10">
        <v>0</v>
      </c>
      <c r="AG142" s="47"/>
    </row>
    <row r="143" spans="1:33" ht="14.5" customHeight="1" x14ac:dyDescent="0.35">
      <c r="A143" s="13">
        <v>491</v>
      </c>
      <c r="B143" s="3">
        <v>56</v>
      </c>
      <c r="C143" s="4" t="s">
        <v>364</v>
      </c>
      <c r="D143" s="11">
        <f>SUMIF(Table1[Dist ID],'SAFE Grants by District'!A143,Table1[Approved])</f>
        <v>0</v>
      </c>
      <c r="E143" s="11">
        <f>SUMIF(Table1[Dist ID],'SAFE Grants by District'!A143,Table1[Payment])</f>
        <v>0</v>
      </c>
      <c r="F143" s="11">
        <f t="shared" si="21"/>
        <v>0</v>
      </c>
      <c r="G143" s="10">
        <v>0</v>
      </c>
      <c r="H143" s="10">
        <v>0</v>
      </c>
      <c r="I143" s="10">
        <v>0</v>
      </c>
      <c r="J143" s="11">
        <f>SUMIF(Round2[Dist ID],'SAFE Grants by District'!A143,Round2[Approved])</f>
        <v>0</v>
      </c>
      <c r="K143" s="11">
        <f>SUMIF(Round2[Dist ID],'SAFE Grants by District'!A143,Round2[Payment])</f>
        <v>0</v>
      </c>
      <c r="L143" s="11">
        <f t="shared" si="22"/>
        <v>0</v>
      </c>
      <c r="M143" s="10">
        <v>0</v>
      </c>
      <c r="N143" s="10">
        <v>0</v>
      </c>
      <c r="O143" s="10">
        <v>0</v>
      </c>
      <c r="P143" s="11">
        <f>SUMIF(Table3[Dist ID],'SAFE Grants by District'!A143,Table3[Approved])</f>
        <v>170365</v>
      </c>
      <c r="Q143" s="11">
        <f>SUMIF(Table3[Dist ID],'SAFE Grants by District'!A143,Table3[Payment])</f>
        <v>60834.5</v>
      </c>
      <c r="R143" s="15">
        <f t="shared" si="23"/>
        <v>109530.5</v>
      </c>
      <c r="S143" s="10">
        <v>9</v>
      </c>
      <c r="T143" s="10">
        <v>0</v>
      </c>
      <c r="U143" s="10">
        <v>2</v>
      </c>
      <c r="V143" s="15">
        <v>0</v>
      </c>
      <c r="W143" s="10">
        <v>0</v>
      </c>
      <c r="X143" s="10">
        <v>0</v>
      </c>
      <c r="Y143" s="10">
        <v>0</v>
      </c>
      <c r="Z143" s="11">
        <f t="shared" si="18"/>
        <v>170365</v>
      </c>
      <c r="AA143" s="10">
        <f t="shared" si="19"/>
        <v>60834.5</v>
      </c>
      <c r="AB143" s="10">
        <f t="shared" si="20"/>
        <v>109530.5</v>
      </c>
      <c r="AC143" s="15">
        <v>0</v>
      </c>
      <c r="AD143" s="10">
        <v>0</v>
      </c>
      <c r="AE143" s="10">
        <v>0</v>
      </c>
      <c r="AF143" s="10">
        <v>0</v>
      </c>
      <c r="AG143" s="47"/>
    </row>
    <row r="144" spans="1:33" ht="14.5" customHeight="1" x14ac:dyDescent="0.35">
      <c r="A144" s="13">
        <v>493</v>
      </c>
      <c r="B144" s="3">
        <v>39</v>
      </c>
      <c r="C144" s="4" t="s">
        <v>303</v>
      </c>
      <c r="D144" s="11">
        <f>SUMIF(Table1[Dist ID],'SAFE Grants by District'!A144,Table1[Approved])</f>
        <v>0</v>
      </c>
      <c r="E144" s="11">
        <f>SUMIF(Table1[Dist ID],'SAFE Grants by District'!A144,Table1[Payment])</f>
        <v>0</v>
      </c>
      <c r="F144" s="11">
        <f t="shared" si="21"/>
        <v>0</v>
      </c>
      <c r="G144" s="10">
        <v>0</v>
      </c>
      <c r="H144" s="10">
        <v>0</v>
      </c>
      <c r="I144" s="10">
        <v>0</v>
      </c>
      <c r="J144" s="11">
        <f>SUMIF(Round2[Dist ID],'SAFE Grants by District'!A144,Round2[Approved])</f>
        <v>2880</v>
      </c>
      <c r="K144" s="11">
        <f>SUMIF(Round2[Dist ID],'SAFE Grants by District'!A144,Round2[Payment])</f>
        <v>2880</v>
      </c>
      <c r="L144" s="11">
        <f t="shared" si="22"/>
        <v>0</v>
      </c>
      <c r="M144" s="10">
        <v>1</v>
      </c>
      <c r="N144" s="10">
        <v>0</v>
      </c>
      <c r="O144" s="10">
        <v>0</v>
      </c>
      <c r="P144" s="11">
        <f>SUMIF(Table3[Dist ID],'SAFE Grants by District'!A144,Table3[Approved])</f>
        <v>100000</v>
      </c>
      <c r="Q144" s="11">
        <f>SUMIF(Table3[Dist ID],'SAFE Grants by District'!A144,Table3[Payment])</f>
        <v>96244.479999999996</v>
      </c>
      <c r="R144" s="15">
        <f t="shared" si="23"/>
        <v>3755.5200000000041</v>
      </c>
      <c r="S144" s="10">
        <v>0</v>
      </c>
      <c r="T144" s="10">
        <v>1</v>
      </c>
      <c r="U144" s="10">
        <v>0</v>
      </c>
      <c r="V144" s="15">
        <v>0</v>
      </c>
      <c r="W144" s="10">
        <v>0</v>
      </c>
      <c r="X144" s="10">
        <v>0</v>
      </c>
      <c r="Y144" s="10">
        <v>0</v>
      </c>
      <c r="Z144" s="11">
        <f t="shared" si="18"/>
        <v>102880</v>
      </c>
      <c r="AA144" s="10">
        <f t="shared" si="19"/>
        <v>99124.479999999996</v>
      </c>
      <c r="AB144" s="10">
        <f t="shared" si="20"/>
        <v>3755.5200000000041</v>
      </c>
      <c r="AC144" s="15">
        <v>0</v>
      </c>
      <c r="AD144" s="10">
        <v>0</v>
      </c>
      <c r="AE144" s="10">
        <v>0</v>
      </c>
      <c r="AF144" s="10">
        <v>0</v>
      </c>
      <c r="AG144" s="47"/>
    </row>
    <row r="145" spans="1:33" ht="14.5" customHeight="1" x14ac:dyDescent="0.35">
      <c r="A145" s="13">
        <v>495</v>
      </c>
      <c r="B145" s="3">
        <v>21</v>
      </c>
      <c r="C145" s="4" t="s">
        <v>290</v>
      </c>
      <c r="D145" s="11">
        <f>SUMIF(Table1[Dist ID],'SAFE Grants by District'!A145,Table1[Approved])</f>
        <v>12000</v>
      </c>
      <c r="E145" s="11">
        <f>SUMIF(Table1[Dist ID],'SAFE Grants by District'!A145,Table1[Payment])</f>
        <v>12000</v>
      </c>
      <c r="F145" s="11">
        <f t="shared" si="21"/>
        <v>0</v>
      </c>
      <c r="G145" s="10">
        <v>0</v>
      </c>
      <c r="H145" s="10">
        <v>1</v>
      </c>
      <c r="I145" s="10">
        <v>0</v>
      </c>
      <c r="J145" s="11">
        <f>SUMIF(Round2[Dist ID],'SAFE Grants by District'!A145,Round2[Approved])</f>
        <v>40316.449999999997</v>
      </c>
      <c r="K145" s="11">
        <f>SUMIF(Round2[Dist ID],'SAFE Grants by District'!A145,Round2[Payment])</f>
        <v>40316.449999999997</v>
      </c>
      <c r="L145" s="11">
        <f t="shared" si="22"/>
        <v>0</v>
      </c>
      <c r="M145" s="10">
        <v>4</v>
      </c>
      <c r="N145" s="10">
        <v>0</v>
      </c>
      <c r="O145" s="10">
        <v>1</v>
      </c>
      <c r="P145" s="11">
        <f>SUMIF(Table3[Dist ID],'SAFE Grants by District'!A145,Table3[Approved])</f>
        <v>29100</v>
      </c>
      <c r="Q145" s="11">
        <f>SUMIF(Table3[Dist ID],'SAFE Grants by District'!A145,Table3[Payment])</f>
        <v>25138.89</v>
      </c>
      <c r="R145" s="15">
        <f t="shared" si="23"/>
        <v>3961.1100000000006</v>
      </c>
      <c r="S145" s="10">
        <v>3</v>
      </c>
      <c r="T145" s="10">
        <v>0</v>
      </c>
      <c r="U145" s="10">
        <v>1</v>
      </c>
      <c r="V145" s="15">
        <v>0</v>
      </c>
      <c r="W145" s="10">
        <v>0</v>
      </c>
      <c r="X145" s="10">
        <v>0</v>
      </c>
      <c r="Y145" s="10">
        <v>0</v>
      </c>
      <c r="Z145" s="11">
        <f t="shared" si="18"/>
        <v>81416.45</v>
      </c>
      <c r="AA145" s="10">
        <f t="shared" si="19"/>
        <v>77455.34</v>
      </c>
      <c r="AB145" s="10">
        <f t="shared" si="20"/>
        <v>3961.1100000000006</v>
      </c>
      <c r="AC145" s="15">
        <v>0</v>
      </c>
      <c r="AD145" s="10">
        <v>0</v>
      </c>
      <c r="AE145" s="10">
        <v>0</v>
      </c>
      <c r="AF145" s="10">
        <v>0</v>
      </c>
      <c r="AG145" s="47"/>
    </row>
    <row r="146" spans="1:33" ht="14.5" customHeight="1" x14ac:dyDescent="0.35">
      <c r="A146" s="13">
        <v>499</v>
      </c>
      <c r="B146" s="3">
        <v>58</v>
      </c>
      <c r="C146" s="4" t="s">
        <v>561</v>
      </c>
      <c r="D146" s="11">
        <f>SUMIF(Table1[Dist ID],'SAFE Grants by District'!A146,Table1[Approved])</f>
        <v>0</v>
      </c>
      <c r="E146" s="11">
        <f>SUMIF(Table1[Dist ID],'SAFE Grants by District'!A146,Table1[Payment])</f>
        <v>0</v>
      </c>
      <c r="F146" s="11">
        <f t="shared" si="21"/>
        <v>0</v>
      </c>
      <c r="G146" s="10">
        <v>0</v>
      </c>
      <c r="H146" s="10">
        <v>0</v>
      </c>
      <c r="I146" s="10">
        <v>0</v>
      </c>
      <c r="J146" s="11">
        <f>SUMIF(Round2[Dist ID],'SAFE Grants by District'!A146,Round2[Approved])</f>
        <v>14576</v>
      </c>
      <c r="K146" s="11">
        <f>SUMIF(Round2[Dist ID],'SAFE Grants by District'!A146,Round2[Payment])</f>
        <v>14576</v>
      </c>
      <c r="L146" s="11">
        <f t="shared" si="22"/>
        <v>0</v>
      </c>
      <c r="M146" s="10">
        <v>1</v>
      </c>
      <c r="N146" s="10">
        <v>0</v>
      </c>
      <c r="O146" s="10">
        <v>0</v>
      </c>
      <c r="P146" s="11">
        <f>SUMIF(Table3[Dist ID],'SAFE Grants by District'!A146,Table3[Approved])</f>
        <v>0</v>
      </c>
      <c r="Q146" s="11">
        <f>SUMIF(Table3[Dist ID],'SAFE Grants by District'!A146,Table3[Payment])</f>
        <v>0</v>
      </c>
      <c r="R146" s="15">
        <f t="shared" si="23"/>
        <v>0</v>
      </c>
      <c r="S146" s="10">
        <v>0</v>
      </c>
      <c r="T146" s="10">
        <v>0</v>
      </c>
      <c r="U146" s="10">
        <v>0</v>
      </c>
      <c r="V146" s="15">
        <v>0</v>
      </c>
      <c r="W146" s="10">
        <v>0</v>
      </c>
      <c r="X146" s="10">
        <v>0</v>
      </c>
      <c r="Y146" s="10">
        <v>0</v>
      </c>
      <c r="Z146" s="11">
        <f t="shared" si="18"/>
        <v>14576</v>
      </c>
      <c r="AA146" s="10">
        <f t="shared" si="19"/>
        <v>14576</v>
      </c>
      <c r="AB146" s="10">
        <f t="shared" si="20"/>
        <v>0</v>
      </c>
      <c r="AC146" s="15">
        <v>0</v>
      </c>
      <c r="AD146" s="10">
        <v>0</v>
      </c>
      <c r="AE146" s="10">
        <v>0</v>
      </c>
      <c r="AF146" s="10">
        <v>0</v>
      </c>
      <c r="AG146" s="47"/>
    </row>
    <row r="147" spans="1:33" ht="14.5" customHeight="1" x14ac:dyDescent="0.35">
      <c r="A147" s="13">
        <v>501</v>
      </c>
      <c r="B147" s="3">
        <v>7</v>
      </c>
      <c r="C147" s="4" t="s">
        <v>542</v>
      </c>
      <c r="D147" s="11">
        <f>SUMIF(Table1[Dist ID],'SAFE Grants by District'!A147,Table1[Approved])</f>
        <v>4860</v>
      </c>
      <c r="E147" s="11">
        <f>SUMIF(Table1[Dist ID],'SAFE Grants by District'!A147,Table1[Payment])</f>
        <v>4860</v>
      </c>
      <c r="F147" s="11">
        <f t="shared" si="21"/>
        <v>0</v>
      </c>
      <c r="G147" s="10">
        <v>1</v>
      </c>
      <c r="H147" s="10">
        <v>0</v>
      </c>
      <c r="I147" s="10">
        <v>0</v>
      </c>
      <c r="J147" s="11">
        <f>SUMIF(Round2[Dist ID],'SAFE Grants by District'!A147,Round2[Approved])</f>
        <v>0</v>
      </c>
      <c r="K147" s="11">
        <f>SUMIF(Round2[Dist ID],'SAFE Grants by District'!A147,Round2[Payment])</f>
        <v>0</v>
      </c>
      <c r="L147" s="11">
        <f t="shared" si="22"/>
        <v>0</v>
      </c>
      <c r="M147" s="10">
        <v>0</v>
      </c>
      <c r="N147" s="10">
        <v>0</v>
      </c>
      <c r="O147" s="10">
        <v>0</v>
      </c>
      <c r="P147" s="11">
        <f>SUMIF(Table3[Dist ID],'SAFE Grants by District'!A147,Table3[Approved])</f>
        <v>0</v>
      </c>
      <c r="Q147" s="11">
        <f>SUMIF(Table3[Dist ID],'SAFE Grants by District'!A147,Table3[Payment])</f>
        <v>0</v>
      </c>
      <c r="R147" s="15">
        <f t="shared" si="23"/>
        <v>0</v>
      </c>
      <c r="S147" s="10">
        <v>0</v>
      </c>
      <c r="T147" s="10">
        <v>0</v>
      </c>
      <c r="U147" s="10">
        <v>0</v>
      </c>
      <c r="V147" s="15">
        <v>0</v>
      </c>
      <c r="W147" s="10">
        <v>0</v>
      </c>
      <c r="X147" s="10">
        <v>0</v>
      </c>
      <c r="Y147" s="10">
        <v>0</v>
      </c>
      <c r="Z147" s="11">
        <f t="shared" si="18"/>
        <v>4860</v>
      </c>
      <c r="AA147" s="10">
        <f t="shared" si="19"/>
        <v>4860</v>
      </c>
      <c r="AB147" s="10">
        <f t="shared" si="20"/>
        <v>0</v>
      </c>
      <c r="AC147" s="15">
        <v>0</v>
      </c>
      <c r="AD147" s="10">
        <v>0</v>
      </c>
      <c r="AE147" s="10">
        <v>0</v>
      </c>
      <c r="AF147" s="10">
        <v>0</v>
      </c>
      <c r="AG147" s="47"/>
    </row>
    <row r="148" spans="1:33" ht="14.5" customHeight="1" x14ac:dyDescent="0.35">
      <c r="A148" s="13">
        <v>503</v>
      </c>
      <c r="B148" s="3">
        <v>24</v>
      </c>
      <c r="C148" s="4" t="s">
        <v>206</v>
      </c>
      <c r="D148" s="11">
        <f>SUMIF(Table1[Dist ID],'SAFE Grants by District'!A148,Table1[Approved])</f>
        <v>0</v>
      </c>
      <c r="E148" s="11">
        <f>SUMIF(Table1[Dist ID],'SAFE Grants by District'!A148,Table1[Payment])</f>
        <v>0</v>
      </c>
      <c r="F148" s="11">
        <f t="shared" si="21"/>
        <v>0</v>
      </c>
      <c r="G148" s="10">
        <v>0</v>
      </c>
      <c r="H148" s="10">
        <v>0</v>
      </c>
      <c r="I148" s="10">
        <v>0</v>
      </c>
      <c r="J148" s="11">
        <f>SUMIF(Round2[Dist ID],'SAFE Grants by District'!A148,Round2[Approved])</f>
        <v>6000</v>
      </c>
      <c r="K148" s="11">
        <f>SUMIF(Round2[Dist ID],'SAFE Grants by District'!A148,Round2[Payment])</f>
        <v>6000</v>
      </c>
      <c r="L148" s="11">
        <f t="shared" si="22"/>
        <v>0</v>
      </c>
      <c r="M148" s="10">
        <v>1</v>
      </c>
      <c r="N148" s="10">
        <v>0</v>
      </c>
      <c r="O148" s="10">
        <v>0</v>
      </c>
      <c r="P148" s="11">
        <f>SUMIF(Table3[Dist ID],'SAFE Grants by District'!A148,Table3[Approved])</f>
        <v>0</v>
      </c>
      <c r="Q148" s="11">
        <f>SUMIF(Table3[Dist ID],'SAFE Grants by District'!A148,Table3[Payment])</f>
        <v>0</v>
      </c>
      <c r="R148" s="15">
        <f t="shared" si="23"/>
        <v>0</v>
      </c>
      <c r="S148" s="10">
        <v>0</v>
      </c>
      <c r="T148" s="10">
        <v>0</v>
      </c>
      <c r="U148" s="10">
        <v>0</v>
      </c>
      <c r="V148" s="15">
        <v>0</v>
      </c>
      <c r="W148" s="10">
        <v>0</v>
      </c>
      <c r="X148" s="10">
        <v>0</v>
      </c>
      <c r="Y148" s="10">
        <v>0</v>
      </c>
      <c r="Z148" s="11">
        <f t="shared" si="18"/>
        <v>6000</v>
      </c>
      <c r="AA148" s="10">
        <f t="shared" si="19"/>
        <v>6000</v>
      </c>
      <c r="AB148" s="10">
        <f t="shared" si="20"/>
        <v>0</v>
      </c>
      <c r="AC148" s="15">
        <v>100000</v>
      </c>
      <c r="AD148" s="10">
        <v>1</v>
      </c>
      <c r="AE148" s="10">
        <v>1</v>
      </c>
      <c r="AF148" s="10">
        <v>0</v>
      </c>
      <c r="AG148" s="47"/>
    </row>
    <row r="149" spans="1:33" ht="14.5" customHeight="1" x14ac:dyDescent="0.35">
      <c r="A149" s="13">
        <v>507</v>
      </c>
      <c r="B149" s="3">
        <v>105</v>
      </c>
      <c r="C149" s="4" t="s">
        <v>354</v>
      </c>
      <c r="D149" s="11">
        <f>SUMIF(Table1[Dist ID],'SAFE Grants by District'!A149,Table1[Approved])</f>
        <v>0</v>
      </c>
      <c r="E149" s="11">
        <f>SUMIF(Table1[Dist ID],'SAFE Grants by District'!A149,Table1[Payment])</f>
        <v>0</v>
      </c>
      <c r="F149" s="11">
        <f t="shared" si="21"/>
        <v>0</v>
      </c>
      <c r="G149" s="10">
        <v>0</v>
      </c>
      <c r="H149" s="10">
        <v>0</v>
      </c>
      <c r="I149" s="10">
        <v>0</v>
      </c>
      <c r="J149" s="11">
        <f>SUMIF(Round2[Dist ID],'SAFE Grants by District'!A149,Round2[Approved])</f>
        <v>0</v>
      </c>
      <c r="K149" s="11">
        <f>SUMIF(Round2[Dist ID],'SAFE Grants by District'!A149,Round2[Payment])</f>
        <v>0</v>
      </c>
      <c r="L149" s="11">
        <f t="shared" si="22"/>
        <v>0</v>
      </c>
      <c r="M149" s="10">
        <v>0</v>
      </c>
      <c r="N149" s="10">
        <v>0</v>
      </c>
      <c r="O149" s="10">
        <v>0</v>
      </c>
      <c r="P149" s="11">
        <f>SUMIF(Table3[Dist ID],'SAFE Grants by District'!A149,Table3[Approved])</f>
        <v>30690</v>
      </c>
      <c r="Q149" s="11">
        <f>SUMIF(Table3[Dist ID],'SAFE Grants by District'!A149,Table3[Payment])</f>
        <v>0</v>
      </c>
      <c r="R149" s="15">
        <f t="shared" si="23"/>
        <v>30690</v>
      </c>
      <c r="S149" s="10">
        <v>0</v>
      </c>
      <c r="T149" s="10">
        <v>0</v>
      </c>
      <c r="U149" s="10">
        <v>1</v>
      </c>
      <c r="V149" s="15">
        <v>0</v>
      </c>
      <c r="W149" s="10">
        <v>0</v>
      </c>
      <c r="X149" s="10">
        <v>0</v>
      </c>
      <c r="Y149" s="10">
        <v>0</v>
      </c>
      <c r="Z149" s="11">
        <f t="shared" si="18"/>
        <v>30690</v>
      </c>
      <c r="AA149" s="10">
        <f t="shared" si="19"/>
        <v>0</v>
      </c>
      <c r="AB149" s="10">
        <f t="shared" si="20"/>
        <v>30690</v>
      </c>
      <c r="AC149" s="15">
        <v>0</v>
      </c>
      <c r="AD149" s="10">
        <v>0</v>
      </c>
      <c r="AE149" s="10">
        <v>0</v>
      </c>
      <c r="AF149" s="10">
        <v>0</v>
      </c>
      <c r="AG149" s="47"/>
    </row>
    <row r="150" spans="1:33" ht="14.5" customHeight="1" x14ac:dyDescent="0.35">
      <c r="A150" s="13">
        <v>509</v>
      </c>
      <c r="B150" s="3">
        <v>58</v>
      </c>
      <c r="C150" s="4" t="s">
        <v>562</v>
      </c>
      <c r="D150" s="11">
        <f>SUMIF(Table1[Dist ID],'SAFE Grants by District'!A150,Table1[Approved])</f>
        <v>0</v>
      </c>
      <c r="E150" s="11">
        <f>SUMIF(Table1[Dist ID],'SAFE Grants by District'!A150,Table1[Payment])</f>
        <v>0</v>
      </c>
      <c r="F150" s="11">
        <f t="shared" si="21"/>
        <v>0</v>
      </c>
      <c r="G150" s="10">
        <v>0</v>
      </c>
      <c r="H150" s="10">
        <v>0</v>
      </c>
      <c r="I150" s="10">
        <v>0</v>
      </c>
      <c r="J150" s="11">
        <f>SUMIF(Round2[Dist ID],'SAFE Grants by District'!A150,Round2[Approved])</f>
        <v>20227.669999999998</v>
      </c>
      <c r="K150" s="11">
        <f>SUMIF(Round2[Dist ID],'SAFE Grants by District'!A150,Round2[Payment])</f>
        <v>20227.669999999998</v>
      </c>
      <c r="L150" s="11">
        <f t="shared" si="22"/>
        <v>0</v>
      </c>
      <c r="M150" s="10">
        <v>1</v>
      </c>
      <c r="N150" s="10">
        <v>0</v>
      </c>
      <c r="O150" s="10">
        <v>0</v>
      </c>
      <c r="P150" s="11">
        <f>SUMIF(Table3[Dist ID],'SAFE Grants by District'!A150,Table3[Approved])</f>
        <v>0</v>
      </c>
      <c r="Q150" s="11">
        <f>SUMIF(Table3[Dist ID],'SAFE Grants by District'!A150,Table3[Payment])</f>
        <v>0</v>
      </c>
      <c r="R150" s="15">
        <f t="shared" si="23"/>
        <v>0</v>
      </c>
      <c r="S150" s="10">
        <v>0</v>
      </c>
      <c r="T150" s="10">
        <v>0</v>
      </c>
      <c r="U150" s="10">
        <v>0</v>
      </c>
      <c r="V150" s="15">
        <v>0</v>
      </c>
      <c r="W150" s="10">
        <v>0</v>
      </c>
      <c r="X150" s="10">
        <v>0</v>
      </c>
      <c r="Y150" s="10">
        <v>0</v>
      </c>
      <c r="Z150" s="11">
        <f t="shared" si="18"/>
        <v>20227.669999999998</v>
      </c>
      <c r="AA150" s="10">
        <f t="shared" si="19"/>
        <v>20227.669999999998</v>
      </c>
      <c r="AB150" s="10">
        <f t="shared" si="20"/>
        <v>0</v>
      </c>
      <c r="AC150" s="15">
        <v>0</v>
      </c>
      <c r="AD150" s="10">
        <v>0</v>
      </c>
      <c r="AE150" s="10">
        <v>0</v>
      </c>
      <c r="AF150" s="10">
        <v>0</v>
      </c>
      <c r="AG150" s="47"/>
    </row>
    <row r="151" spans="1:33" ht="14.5" customHeight="1" x14ac:dyDescent="0.35">
      <c r="A151" s="13">
        <v>511</v>
      </c>
      <c r="B151" s="3">
        <v>16</v>
      </c>
      <c r="C151" s="4" t="s">
        <v>390</v>
      </c>
      <c r="D151" s="11">
        <f>SUMIF(Table1[Dist ID],'SAFE Grants by District'!A151,Table1[Approved])</f>
        <v>0</v>
      </c>
      <c r="E151" s="11">
        <f>SUMIF(Table1[Dist ID],'SAFE Grants by District'!A151,Table1[Payment])</f>
        <v>0</v>
      </c>
      <c r="F151" s="11">
        <f t="shared" si="21"/>
        <v>0</v>
      </c>
      <c r="G151" s="10">
        <v>0</v>
      </c>
      <c r="H151" s="10">
        <v>0</v>
      </c>
      <c r="I151" s="10">
        <v>0</v>
      </c>
      <c r="J151" s="11">
        <f>SUMIF(Round2[Dist ID],'SAFE Grants by District'!A151,Round2[Approved])</f>
        <v>0</v>
      </c>
      <c r="K151" s="11">
        <f>SUMIF(Round2[Dist ID],'SAFE Grants by District'!A151,Round2[Payment])</f>
        <v>0</v>
      </c>
      <c r="L151" s="11">
        <f t="shared" si="22"/>
        <v>0</v>
      </c>
      <c r="M151" s="10">
        <v>0</v>
      </c>
      <c r="N151" s="10">
        <v>0</v>
      </c>
      <c r="O151" s="10">
        <v>0</v>
      </c>
      <c r="P151" s="11">
        <f>SUMIF(Table3[Dist ID],'SAFE Grants by District'!A151,Table3[Approved])</f>
        <v>14000</v>
      </c>
      <c r="Q151" s="11">
        <f>SUMIF(Table3[Dist ID],'SAFE Grants by District'!A151,Table3[Payment])</f>
        <v>12196.22</v>
      </c>
      <c r="R151" s="15">
        <f t="shared" si="23"/>
        <v>1803.7800000000007</v>
      </c>
      <c r="S151" s="10">
        <v>0</v>
      </c>
      <c r="T151" s="10">
        <v>2</v>
      </c>
      <c r="U151" s="10">
        <v>0</v>
      </c>
      <c r="V151" s="15">
        <v>0</v>
      </c>
      <c r="W151" s="10">
        <v>0</v>
      </c>
      <c r="X151" s="10">
        <v>0</v>
      </c>
      <c r="Y151" s="10">
        <v>0</v>
      </c>
      <c r="Z151" s="11">
        <f t="shared" si="18"/>
        <v>14000</v>
      </c>
      <c r="AA151" s="10">
        <f t="shared" si="19"/>
        <v>12196.22</v>
      </c>
      <c r="AB151" s="10">
        <f t="shared" si="20"/>
        <v>1803.7800000000007</v>
      </c>
      <c r="AC151" s="15">
        <v>0</v>
      </c>
      <c r="AD151" s="10">
        <v>0</v>
      </c>
      <c r="AE151" s="10">
        <v>0</v>
      </c>
      <c r="AF151" s="10">
        <v>0</v>
      </c>
      <c r="AG151" s="47"/>
    </row>
    <row r="152" spans="1:33" ht="14.5" customHeight="1" x14ac:dyDescent="0.35">
      <c r="A152" s="13">
        <v>515</v>
      </c>
      <c r="B152" s="3">
        <v>85</v>
      </c>
      <c r="C152" s="4" t="s">
        <v>277</v>
      </c>
      <c r="D152" s="11">
        <f>SUMIF(Table1[Dist ID],'SAFE Grants by District'!A152,Table1[Approved])</f>
        <v>0</v>
      </c>
      <c r="E152" s="11">
        <f>SUMIF(Table1[Dist ID],'SAFE Grants by District'!A152,Table1[Payment])</f>
        <v>0</v>
      </c>
      <c r="F152" s="11">
        <f t="shared" si="21"/>
        <v>0</v>
      </c>
      <c r="G152" s="10">
        <v>0</v>
      </c>
      <c r="H152" s="10">
        <v>0</v>
      </c>
      <c r="I152" s="10">
        <v>0</v>
      </c>
      <c r="J152" s="11">
        <f>SUMIF(Round2[Dist ID],'SAFE Grants by District'!A152,Round2[Approved])</f>
        <v>48100</v>
      </c>
      <c r="K152" s="11">
        <f>SUMIF(Round2[Dist ID],'SAFE Grants by District'!A152,Round2[Payment])</f>
        <v>48100</v>
      </c>
      <c r="L152" s="11">
        <f t="shared" si="22"/>
        <v>0</v>
      </c>
      <c r="M152" s="10">
        <v>0</v>
      </c>
      <c r="N152" s="10">
        <v>0</v>
      </c>
      <c r="O152" s="10">
        <v>2</v>
      </c>
      <c r="P152" s="11">
        <f>SUMIF(Table3[Dist ID],'SAFE Grants by District'!A152,Table3[Approved])</f>
        <v>100000</v>
      </c>
      <c r="Q152" s="11">
        <f>SUMIF(Table3[Dist ID],'SAFE Grants by District'!A152,Table3[Payment])</f>
        <v>55143</v>
      </c>
      <c r="R152" s="15">
        <f t="shared" si="23"/>
        <v>44857</v>
      </c>
      <c r="S152" s="10">
        <v>1</v>
      </c>
      <c r="T152" s="10">
        <v>0</v>
      </c>
      <c r="U152" s="10">
        <v>0</v>
      </c>
      <c r="V152" s="15">
        <v>0</v>
      </c>
      <c r="W152" s="10">
        <v>0</v>
      </c>
      <c r="X152" s="10">
        <v>0</v>
      </c>
      <c r="Y152" s="10">
        <v>0</v>
      </c>
      <c r="Z152" s="11">
        <f t="shared" si="18"/>
        <v>148100</v>
      </c>
      <c r="AA152" s="10">
        <f t="shared" si="19"/>
        <v>103243</v>
      </c>
      <c r="AB152" s="10">
        <f t="shared" si="20"/>
        <v>44857</v>
      </c>
      <c r="AC152" s="15">
        <v>0</v>
      </c>
      <c r="AD152" s="10">
        <v>0</v>
      </c>
      <c r="AE152" s="10">
        <v>0</v>
      </c>
      <c r="AF152" s="10">
        <v>0</v>
      </c>
      <c r="AG152" s="47"/>
    </row>
    <row r="153" spans="1:33" ht="14.5" customHeight="1" x14ac:dyDescent="0.35">
      <c r="A153" s="13">
        <v>525</v>
      </c>
      <c r="B153" s="3">
        <v>13</v>
      </c>
      <c r="C153" s="4" t="s">
        <v>316</v>
      </c>
      <c r="D153" s="11">
        <f>SUMIF(Table1[Dist ID],'SAFE Grants by District'!A153,Table1[Approved])</f>
        <v>0</v>
      </c>
      <c r="E153" s="11">
        <f>SUMIF(Table1[Dist ID],'SAFE Grants by District'!A153,Table1[Payment])</f>
        <v>0</v>
      </c>
      <c r="F153" s="11">
        <f t="shared" si="21"/>
        <v>0</v>
      </c>
      <c r="G153" s="10">
        <v>0</v>
      </c>
      <c r="H153" s="10">
        <v>0</v>
      </c>
      <c r="I153" s="10">
        <v>0</v>
      </c>
      <c r="J153" s="11">
        <f>SUMIF(Round2[Dist ID],'SAFE Grants by District'!A153,Round2[Approved])</f>
        <v>0</v>
      </c>
      <c r="K153" s="11">
        <f>SUMIF(Round2[Dist ID],'SAFE Grants by District'!A153,Round2[Payment])</f>
        <v>0</v>
      </c>
      <c r="L153" s="11">
        <f t="shared" si="22"/>
        <v>0</v>
      </c>
      <c r="M153" s="10">
        <v>0</v>
      </c>
      <c r="N153" s="10">
        <v>0</v>
      </c>
      <c r="O153" s="10">
        <v>0</v>
      </c>
      <c r="P153" s="11">
        <f>SUMIF(Table3[Dist ID],'SAFE Grants by District'!A153,Table3[Approved])</f>
        <v>50000</v>
      </c>
      <c r="Q153" s="11">
        <f>SUMIF(Table3[Dist ID],'SAFE Grants by District'!A153,Table3[Payment])</f>
        <v>32250</v>
      </c>
      <c r="R153" s="15">
        <f t="shared" si="23"/>
        <v>17750</v>
      </c>
      <c r="S153" s="10">
        <v>1</v>
      </c>
      <c r="T153" s="10">
        <v>0</v>
      </c>
      <c r="U153" s="10">
        <v>0</v>
      </c>
      <c r="V153" s="15">
        <v>0</v>
      </c>
      <c r="W153" s="10">
        <v>0</v>
      </c>
      <c r="X153" s="10">
        <v>0</v>
      </c>
      <c r="Y153" s="10">
        <v>0</v>
      </c>
      <c r="Z153" s="11">
        <f t="shared" si="18"/>
        <v>50000</v>
      </c>
      <c r="AA153" s="10">
        <f t="shared" si="19"/>
        <v>32250</v>
      </c>
      <c r="AB153" s="10">
        <f t="shared" si="20"/>
        <v>17750</v>
      </c>
      <c r="AC153" s="15">
        <v>0</v>
      </c>
      <c r="AD153" s="10">
        <v>0</v>
      </c>
      <c r="AE153" s="10">
        <v>0</v>
      </c>
      <c r="AF153" s="10">
        <v>0</v>
      </c>
      <c r="AG153" s="47"/>
    </row>
    <row r="154" spans="1:33" ht="14.5" customHeight="1" x14ac:dyDescent="0.35">
      <c r="A154" s="13">
        <v>531</v>
      </c>
      <c r="B154" s="3">
        <v>48</v>
      </c>
      <c r="C154" s="4" t="s">
        <v>101</v>
      </c>
      <c r="D154" s="11">
        <f>SUMIF(Table1[Dist ID],'SAFE Grants by District'!A154,Table1[Approved])</f>
        <v>99000</v>
      </c>
      <c r="E154" s="11">
        <f>SUMIF(Table1[Dist ID],'SAFE Grants by District'!A154,Table1[Payment])</f>
        <v>99000</v>
      </c>
      <c r="F154" s="11">
        <f t="shared" si="21"/>
        <v>0</v>
      </c>
      <c r="G154" s="10">
        <v>0</v>
      </c>
      <c r="H154" s="10">
        <v>1</v>
      </c>
      <c r="I154" s="10">
        <v>0</v>
      </c>
      <c r="J154" s="11">
        <f>SUMIF(Round2[Dist ID],'SAFE Grants by District'!A154,Round2[Approved])</f>
        <v>0</v>
      </c>
      <c r="K154" s="11">
        <f>SUMIF(Round2[Dist ID],'SAFE Grants by District'!A154,Round2[Payment])</f>
        <v>0</v>
      </c>
      <c r="L154" s="11">
        <f t="shared" si="22"/>
        <v>0</v>
      </c>
      <c r="M154" s="10">
        <v>0</v>
      </c>
      <c r="N154" s="10">
        <v>0</v>
      </c>
      <c r="O154" s="10">
        <v>0</v>
      </c>
      <c r="P154" s="11">
        <f>SUMIF(Table3[Dist ID],'SAFE Grants by District'!A154,Table3[Approved])</f>
        <v>0</v>
      </c>
      <c r="Q154" s="11">
        <f>SUMIF(Table3[Dist ID],'SAFE Grants by District'!A154,Table3[Payment])</f>
        <v>0</v>
      </c>
      <c r="R154" s="15">
        <f t="shared" si="23"/>
        <v>0</v>
      </c>
      <c r="S154" s="10">
        <v>0</v>
      </c>
      <c r="T154" s="10">
        <v>0</v>
      </c>
      <c r="U154" s="10">
        <v>0</v>
      </c>
      <c r="V154" s="15">
        <v>0</v>
      </c>
      <c r="W154" s="10">
        <v>0</v>
      </c>
      <c r="X154" s="10">
        <v>0</v>
      </c>
      <c r="Y154" s="10">
        <v>0</v>
      </c>
      <c r="Z154" s="11">
        <f t="shared" si="18"/>
        <v>99000</v>
      </c>
      <c r="AA154" s="10">
        <f t="shared" si="19"/>
        <v>99000</v>
      </c>
      <c r="AB154" s="10">
        <f t="shared" si="20"/>
        <v>0</v>
      </c>
      <c r="AC154" s="15">
        <v>100000</v>
      </c>
      <c r="AD154" s="10">
        <v>1</v>
      </c>
      <c r="AE154" s="10">
        <v>1</v>
      </c>
      <c r="AF154" s="10">
        <v>0</v>
      </c>
      <c r="AG154" s="47"/>
    </row>
    <row r="155" spans="1:33" ht="14.5" customHeight="1" x14ac:dyDescent="0.35">
      <c r="A155" s="13">
        <v>534</v>
      </c>
      <c r="B155" s="3">
        <v>106</v>
      </c>
      <c r="C155" s="4" t="s">
        <v>93</v>
      </c>
      <c r="D155" s="11">
        <f>SUMIF(Table1[Dist ID],'SAFE Grants by District'!A155,Table1[Approved])</f>
        <v>0</v>
      </c>
      <c r="E155" s="11">
        <f>SUMIF(Table1[Dist ID],'SAFE Grants by District'!A155,Table1[Payment])</f>
        <v>0</v>
      </c>
      <c r="F155" s="11">
        <f t="shared" si="21"/>
        <v>0</v>
      </c>
      <c r="G155" s="10">
        <v>0</v>
      </c>
      <c r="H155" s="10">
        <v>0</v>
      </c>
      <c r="I155" s="10">
        <v>0</v>
      </c>
      <c r="J155" s="11">
        <f>SUMIF(Round2[Dist ID],'SAFE Grants by District'!A155,Round2[Approved])</f>
        <v>174159.55</v>
      </c>
      <c r="K155" s="11">
        <f>SUMIF(Round2[Dist ID],'SAFE Grants by District'!A155,Round2[Payment])</f>
        <v>174159.55</v>
      </c>
      <c r="L155" s="11">
        <f t="shared" si="22"/>
        <v>0</v>
      </c>
      <c r="M155" s="10">
        <v>14</v>
      </c>
      <c r="N155" s="10">
        <v>0</v>
      </c>
      <c r="O155" s="10">
        <v>0</v>
      </c>
      <c r="P155" s="11">
        <f>SUMIF(Table3[Dist ID],'SAFE Grants by District'!A155,Table3[Approved])</f>
        <v>0</v>
      </c>
      <c r="Q155" s="11">
        <f>SUMIF(Table3[Dist ID],'SAFE Grants by District'!A155,Table3[Payment])</f>
        <v>0</v>
      </c>
      <c r="R155" s="15">
        <f t="shared" si="23"/>
        <v>0</v>
      </c>
      <c r="S155" s="10">
        <v>0</v>
      </c>
      <c r="T155" s="10">
        <v>0</v>
      </c>
      <c r="U155" s="10">
        <v>0</v>
      </c>
      <c r="V155" s="15">
        <v>0</v>
      </c>
      <c r="W155" s="10">
        <v>0</v>
      </c>
      <c r="X155" s="10">
        <v>0</v>
      </c>
      <c r="Y155" s="10">
        <v>0</v>
      </c>
      <c r="Z155" s="11">
        <f t="shared" si="18"/>
        <v>174159.55</v>
      </c>
      <c r="AA155" s="10">
        <f t="shared" si="19"/>
        <v>174159.55</v>
      </c>
      <c r="AB155" s="10">
        <f t="shared" si="20"/>
        <v>0</v>
      </c>
      <c r="AC155" s="15">
        <v>194830.5</v>
      </c>
      <c r="AD155" s="10">
        <v>7</v>
      </c>
      <c r="AE155" s="10">
        <v>1</v>
      </c>
      <c r="AF155" s="10">
        <v>0</v>
      </c>
      <c r="AG155" s="47"/>
    </row>
    <row r="156" spans="1:33" ht="14.5" customHeight="1" x14ac:dyDescent="0.35">
      <c r="A156" s="13">
        <v>539</v>
      </c>
      <c r="B156" s="3">
        <v>6</v>
      </c>
      <c r="C156" s="4" t="s">
        <v>84</v>
      </c>
      <c r="D156" s="11">
        <f>SUMIF(Table1[Dist ID],'SAFE Grants by District'!A156,Table1[Approved])</f>
        <v>0</v>
      </c>
      <c r="E156" s="11">
        <f>SUMIF(Table1[Dist ID],'SAFE Grants by District'!A156,Table1[Payment])</f>
        <v>0</v>
      </c>
      <c r="F156" s="11">
        <f t="shared" si="21"/>
        <v>0</v>
      </c>
      <c r="G156" s="10">
        <v>0</v>
      </c>
      <c r="H156" s="10">
        <v>0</v>
      </c>
      <c r="I156" s="10">
        <v>0</v>
      </c>
      <c r="J156" s="11">
        <f>SUMIF(Round2[Dist ID],'SAFE Grants by District'!A156,Round2[Approved])</f>
        <v>49859</v>
      </c>
      <c r="K156" s="11">
        <f>SUMIF(Round2[Dist ID],'SAFE Grants by District'!A156,Round2[Payment])</f>
        <v>24858.32</v>
      </c>
      <c r="L156" s="11">
        <f t="shared" si="22"/>
        <v>25000.68</v>
      </c>
      <c r="M156" s="10">
        <v>2</v>
      </c>
      <c r="N156" s="10">
        <v>0</v>
      </c>
      <c r="O156" s="10">
        <v>0</v>
      </c>
      <c r="P156" s="11">
        <f>SUMIF(Table3[Dist ID],'SAFE Grants by District'!A156,Table3[Approved])</f>
        <v>0</v>
      </c>
      <c r="Q156" s="11">
        <f>SUMIF(Table3[Dist ID],'SAFE Grants by District'!A156,Table3[Payment])</f>
        <v>0</v>
      </c>
      <c r="R156" s="15">
        <f t="shared" si="23"/>
        <v>0</v>
      </c>
      <c r="S156" s="10">
        <v>0</v>
      </c>
      <c r="T156" s="10">
        <v>0</v>
      </c>
      <c r="U156" s="10">
        <v>0</v>
      </c>
      <c r="V156" s="15">
        <v>0</v>
      </c>
      <c r="W156" s="10">
        <v>0</v>
      </c>
      <c r="X156" s="10">
        <v>0</v>
      </c>
      <c r="Y156" s="10">
        <v>0</v>
      </c>
      <c r="Z156" s="11">
        <f t="shared" si="18"/>
        <v>49859</v>
      </c>
      <c r="AA156" s="10">
        <f t="shared" si="19"/>
        <v>24858.32</v>
      </c>
      <c r="AB156" s="10">
        <f t="shared" si="20"/>
        <v>25000.68</v>
      </c>
      <c r="AC156" s="15">
        <v>100000</v>
      </c>
      <c r="AD156" s="10">
        <v>1</v>
      </c>
      <c r="AE156" s="10">
        <v>0</v>
      </c>
      <c r="AF156" s="10">
        <v>0</v>
      </c>
      <c r="AG156" s="47"/>
    </row>
    <row r="157" spans="1:33" ht="14.5" customHeight="1" x14ac:dyDescent="0.35">
      <c r="A157" s="13">
        <v>543</v>
      </c>
      <c r="B157" s="3">
        <v>101</v>
      </c>
      <c r="C157" s="4" t="s">
        <v>306</v>
      </c>
      <c r="D157" s="11">
        <f>SUMIF(Table1[Dist ID],'SAFE Grants by District'!A157,Table1[Approved])</f>
        <v>0</v>
      </c>
      <c r="E157" s="11">
        <f>SUMIF(Table1[Dist ID],'SAFE Grants by District'!A157,Table1[Payment])</f>
        <v>0</v>
      </c>
      <c r="F157" s="11">
        <f t="shared" si="21"/>
        <v>0</v>
      </c>
      <c r="G157" s="10">
        <v>0</v>
      </c>
      <c r="H157" s="10">
        <v>0</v>
      </c>
      <c r="I157" s="10">
        <v>0</v>
      </c>
      <c r="J157" s="11">
        <f>SUMIF(Round2[Dist ID],'SAFE Grants by District'!A157,Round2[Approved])</f>
        <v>0</v>
      </c>
      <c r="K157" s="11">
        <f>SUMIF(Round2[Dist ID],'SAFE Grants by District'!A157,Round2[Payment])</f>
        <v>0</v>
      </c>
      <c r="L157" s="11">
        <f t="shared" si="22"/>
        <v>0</v>
      </c>
      <c r="M157" s="10">
        <v>0</v>
      </c>
      <c r="N157" s="10">
        <v>0</v>
      </c>
      <c r="O157" s="10">
        <v>0</v>
      </c>
      <c r="P157" s="11">
        <f>SUMIF(Table3[Dist ID],'SAFE Grants by District'!A157,Table3[Approved])</f>
        <v>91833.05</v>
      </c>
      <c r="Q157" s="11">
        <f>SUMIF(Table3[Dist ID],'SAFE Grants by District'!A157,Table3[Payment])</f>
        <v>52052.81</v>
      </c>
      <c r="R157" s="15">
        <f t="shared" si="23"/>
        <v>39780.240000000005</v>
      </c>
      <c r="S157" s="10">
        <v>0</v>
      </c>
      <c r="T157" s="10">
        <v>1</v>
      </c>
      <c r="U157" s="10">
        <v>2</v>
      </c>
      <c r="V157" s="15">
        <v>0</v>
      </c>
      <c r="W157" s="10">
        <v>0</v>
      </c>
      <c r="X157" s="10">
        <v>0</v>
      </c>
      <c r="Y157" s="10">
        <v>0</v>
      </c>
      <c r="Z157" s="11">
        <f t="shared" si="18"/>
        <v>91833.05</v>
      </c>
      <c r="AA157" s="10">
        <f t="shared" si="19"/>
        <v>52052.81</v>
      </c>
      <c r="AB157" s="10">
        <f t="shared" si="20"/>
        <v>39780.240000000005</v>
      </c>
      <c r="AC157" s="15">
        <v>0</v>
      </c>
      <c r="AD157" s="10">
        <v>0</v>
      </c>
      <c r="AE157" s="10">
        <v>0</v>
      </c>
      <c r="AF157" s="10">
        <v>0</v>
      </c>
      <c r="AG157" s="47"/>
    </row>
    <row r="158" spans="1:33" ht="14.5" customHeight="1" x14ac:dyDescent="0.35">
      <c r="A158" s="13">
        <v>549</v>
      </c>
      <c r="B158" s="3">
        <v>23</v>
      </c>
      <c r="C158" s="4" t="s">
        <v>143</v>
      </c>
      <c r="D158" s="11">
        <f>SUMIF(Table1[Dist ID],'SAFE Grants by District'!A158,Table1[Approved])</f>
        <v>0</v>
      </c>
      <c r="E158" s="11">
        <f>SUMIF(Table1[Dist ID],'SAFE Grants by District'!A158,Table1[Payment])</f>
        <v>0</v>
      </c>
      <c r="F158" s="11">
        <f t="shared" si="21"/>
        <v>0</v>
      </c>
      <c r="G158" s="10">
        <v>0</v>
      </c>
      <c r="H158" s="10">
        <v>0</v>
      </c>
      <c r="I158" s="10">
        <v>0</v>
      </c>
      <c r="J158" s="11">
        <f>SUMIF(Round2[Dist ID],'SAFE Grants by District'!A158,Round2[Approved])</f>
        <v>15500</v>
      </c>
      <c r="K158" s="11">
        <f>SUMIF(Round2[Dist ID],'SAFE Grants by District'!A158,Round2[Payment])</f>
        <v>15500</v>
      </c>
      <c r="L158" s="11">
        <f t="shared" si="22"/>
        <v>0</v>
      </c>
      <c r="M158" s="10">
        <v>1</v>
      </c>
      <c r="N158" s="10">
        <v>0</v>
      </c>
      <c r="O158" s="10">
        <v>0</v>
      </c>
      <c r="P158" s="11">
        <f>SUMIF(Table3[Dist ID],'SAFE Grants by District'!A158,Table3[Approved])</f>
        <v>0</v>
      </c>
      <c r="Q158" s="11">
        <f>SUMIF(Table3[Dist ID],'SAFE Grants by District'!A158,Table3[Payment])</f>
        <v>0</v>
      </c>
      <c r="R158" s="15">
        <f t="shared" si="23"/>
        <v>0</v>
      </c>
      <c r="S158" s="10">
        <v>0</v>
      </c>
      <c r="T158" s="10">
        <v>0</v>
      </c>
      <c r="U158" s="10">
        <v>0</v>
      </c>
      <c r="V158" s="15">
        <v>0</v>
      </c>
      <c r="W158" s="10">
        <v>0</v>
      </c>
      <c r="X158" s="10">
        <v>0</v>
      </c>
      <c r="Y158" s="10">
        <v>0</v>
      </c>
      <c r="Z158" s="11">
        <f t="shared" si="18"/>
        <v>15500</v>
      </c>
      <c r="AA158" s="10">
        <f t="shared" si="19"/>
        <v>15500</v>
      </c>
      <c r="AB158" s="10">
        <f t="shared" si="20"/>
        <v>0</v>
      </c>
      <c r="AC158" s="15">
        <v>11500</v>
      </c>
      <c r="AD158" s="10">
        <v>0</v>
      </c>
      <c r="AE158" s="10">
        <v>1</v>
      </c>
      <c r="AF158" s="10">
        <v>0</v>
      </c>
      <c r="AG158" s="47"/>
    </row>
    <row r="159" spans="1:33" ht="14.5" customHeight="1" x14ac:dyDescent="0.35">
      <c r="A159" s="13">
        <v>551</v>
      </c>
      <c r="B159" s="3">
        <v>34</v>
      </c>
      <c r="C159" s="4" t="s">
        <v>422</v>
      </c>
      <c r="D159" s="11">
        <f>SUMIF(Table1[Dist ID],'SAFE Grants by District'!A159,Table1[Approved])</f>
        <v>0</v>
      </c>
      <c r="E159" s="11">
        <f>SUMIF(Table1[Dist ID],'SAFE Grants by District'!A159,Table1[Payment])</f>
        <v>0</v>
      </c>
      <c r="F159" s="11">
        <f t="shared" si="21"/>
        <v>0</v>
      </c>
      <c r="G159" s="10">
        <v>0</v>
      </c>
      <c r="H159" s="10">
        <v>0</v>
      </c>
      <c r="I159" s="10">
        <v>0</v>
      </c>
      <c r="J159" s="11">
        <f>SUMIF(Round2[Dist ID],'SAFE Grants by District'!A159,Round2[Approved])</f>
        <v>0</v>
      </c>
      <c r="K159" s="11">
        <f>SUMIF(Round2[Dist ID],'SAFE Grants by District'!A159,Round2[Payment])</f>
        <v>0</v>
      </c>
      <c r="L159" s="11">
        <f t="shared" si="22"/>
        <v>0</v>
      </c>
      <c r="M159" s="10">
        <v>0</v>
      </c>
      <c r="N159" s="10">
        <v>0</v>
      </c>
      <c r="O159" s="10">
        <v>0</v>
      </c>
      <c r="P159" s="11">
        <f>SUMIF(Table3[Dist ID],'SAFE Grants by District'!A159,Table3[Approved])</f>
        <v>23240</v>
      </c>
      <c r="Q159" s="11">
        <f>SUMIF(Table3[Dist ID],'SAFE Grants by District'!A159,Table3[Payment])</f>
        <v>23240</v>
      </c>
      <c r="R159" s="15">
        <f t="shared" si="23"/>
        <v>0</v>
      </c>
      <c r="S159" s="10">
        <v>1</v>
      </c>
      <c r="T159" s="10">
        <v>0</v>
      </c>
      <c r="U159" s="10">
        <v>0</v>
      </c>
      <c r="V159" s="15">
        <v>0</v>
      </c>
      <c r="W159" s="10">
        <v>0</v>
      </c>
      <c r="X159" s="10">
        <v>0</v>
      </c>
      <c r="Y159" s="10">
        <v>0</v>
      </c>
      <c r="Z159" s="11">
        <f t="shared" si="18"/>
        <v>23240</v>
      </c>
      <c r="AA159" s="10">
        <f t="shared" si="19"/>
        <v>23240</v>
      </c>
      <c r="AB159" s="10">
        <f t="shared" si="20"/>
        <v>0</v>
      </c>
      <c r="AC159" s="15">
        <v>0</v>
      </c>
      <c r="AD159" s="10">
        <v>0</v>
      </c>
      <c r="AE159" s="10">
        <v>0</v>
      </c>
      <c r="AF159" s="10">
        <v>0</v>
      </c>
      <c r="AG159" s="47"/>
    </row>
    <row r="160" spans="1:33" ht="14.5" customHeight="1" x14ac:dyDescent="0.35">
      <c r="A160" s="13">
        <v>553</v>
      </c>
      <c r="B160" s="3">
        <v>48</v>
      </c>
      <c r="C160" s="4" t="s">
        <v>112</v>
      </c>
      <c r="D160" s="11">
        <f>SUMIF(Table1[Dist ID],'SAFE Grants by District'!A160,Table1[Approved])</f>
        <v>99025</v>
      </c>
      <c r="E160" s="11">
        <f>SUMIF(Table1[Dist ID],'SAFE Grants by District'!A160,Table1[Payment])</f>
        <v>99025</v>
      </c>
      <c r="F160" s="11">
        <f t="shared" si="21"/>
        <v>0</v>
      </c>
      <c r="G160" s="10">
        <v>1</v>
      </c>
      <c r="H160" s="10">
        <v>1</v>
      </c>
      <c r="I160" s="10">
        <v>0</v>
      </c>
      <c r="J160" s="11">
        <f>SUMIF(Round2[Dist ID],'SAFE Grants by District'!A160,Round2[Approved])</f>
        <v>0</v>
      </c>
      <c r="K160" s="11">
        <f>SUMIF(Round2[Dist ID],'SAFE Grants by District'!A160,Round2[Payment])</f>
        <v>0</v>
      </c>
      <c r="L160" s="11">
        <f t="shared" si="22"/>
        <v>0</v>
      </c>
      <c r="M160" s="10">
        <v>0</v>
      </c>
      <c r="N160" s="10">
        <v>0</v>
      </c>
      <c r="O160" s="10">
        <v>0</v>
      </c>
      <c r="P160" s="11">
        <f>SUMIF(Table3[Dist ID],'SAFE Grants by District'!A160,Table3[Approved])</f>
        <v>0</v>
      </c>
      <c r="Q160" s="11">
        <f>SUMIF(Table3[Dist ID],'SAFE Grants by District'!A160,Table3[Payment])</f>
        <v>0</v>
      </c>
      <c r="R160" s="15">
        <f t="shared" si="23"/>
        <v>0</v>
      </c>
      <c r="S160" s="10">
        <v>0</v>
      </c>
      <c r="T160" s="10">
        <v>0</v>
      </c>
      <c r="U160" s="10">
        <v>0</v>
      </c>
      <c r="V160" s="15">
        <v>0</v>
      </c>
      <c r="W160" s="10">
        <v>0</v>
      </c>
      <c r="X160" s="10">
        <v>0</v>
      </c>
      <c r="Y160" s="10">
        <v>0</v>
      </c>
      <c r="Z160" s="11">
        <f t="shared" si="18"/>
        <v>99025</v>
      </c>
      <c r="AA160" s="10">
        <f t="shared" si="19"/>
        <v>99025</v>
      </c>
      <c r="AB160" s="10">
        <f t="shared" si="20"/>
        <v>0</v>
      </c>
      <c r="AC160" s="15">
        <v>100000</v>
      </c>
      <c r="AD160" s="10">
        <v>2</v>
      </c>
      <c r="AE160" s="10">
        <v>1</v>
      </c>
      <c r="AF160" s="10">
        <v>0</v>
      </c>
      <c r="AG160" s="47"/>
    </row>
    <row r="161" spans="1:33" ht="14.5" customHeight="1" x14ac:dyDescent="0.35">
      <c r="A161" s="13">
        <v>555</v>
      </c>
      <c r="B161" s="3">
        <v>24</v>
      </c>
      <c r="C161" s="4" t="s">
        <v>194</v>
      </c>
      <c r="D161" s="11">
        <f>SUMIF(Table1[Dist ID],'SAFE Grants by District'!A161,Table1[Approved])</f>
        <v>0</v>
      </c>
      <c r="E161" s="11">
        <f>SUMIF(Table1[Dist ID],'SAFE Grants by District'!A161,Table1[Payment])</f>
        <v>0</v>
      </c>
      <c r="F161" s="11">
        <f t="shared" si="21"/>
        <v>0</v>
      </c>
      <c r="G161" s="10">
        <v>0</v>
      </c>
      <c r="H161" s="10">
        <v>0</v>
      </c>
      <c r="I161" s="10">
        <v>0</v>
      </c>
      <c r="J161" s="11">
        <f>SUMIF(Round2[Dist ID],'SAFE Grants by District'!A161,Round2[Approved])</f>
        <v>39997</v>
      </c>
      <c r="K161" s="11">
        <f>SUMIF(Round2[Dist ID],'SAFE Grants by District'!A161,Round2[Payment])</f>
        <v>39997</v>
      </c>
      <c r="L161" s="11">
        <f t="shared" si="22"/>
        <v>0</v>
      </c>
      <c r="M161" s="10">
        <v>2</v>
      </c>
      <c r="N161" s="10">
        <v>0</v>
      </c>
      <c r="O161" s="10">
        <v>0</v>
      </c>
      <c r="P161" s="11">
        <f>SUMIF(Table3[Dist ID],'SAFE Grants by District'!A161,Table3[Approved])</f>
        <v>0</v>
      </c>
      <c r="Q161" s="11">
        <f>SUMIF(Table3[Dist ID],'SAFE Grants by District'!A161,Table3[Payment])</f>
        <v>0</v>
      </c>
      <c r="R161" s="15">
        <f t="shared" si="23"/>
        <v>0</v>
      </c>
      <c r="S161" s="10">
        <v>0</v>
      </c>
      <c r="T161" s="10">
        <v>0</v>
      </c>
      <c r="U161" s="10">
        <v>0</v>
      </c>
      <c r="V161" s="15">
        <v>0</v>
      </c>
      <c r="W161" s="10">
        <v>0</v>
      </c>
      <c r="X161" s="10">
        <v>0</v>
      </c>
      <c r="Y161" s="10">
        <v>0</v>
      </c>
      <c r="Z161" s="11">
        <f t="shared" si="18"/>
        <v>39997</v>
      </c>
      <c r="AA161" s="10">
        <f t="shared" si="19"/>
        <v>39997</v>
      </c>
      <c r="AB161" s="10">
        <f t="shared" si="20"/>
        <v>0</v>
      </c>
      <c r="AC161" s="15">
        <v>190000</v>
      </c>
      <c r="AD161" s="10">
        <v>2</v>
      </c>
      <c r="AE161" s="10">
        <v>3</v>
      </c>
      <c r="AF161" s="10">
        <v>0</v>
      </c>
      <c r="AG161" s="47"/>
    </row>
    <row r="162" spans="1:33" ht="14.5" customHeight="1" x14ac:dyDescent="0.35">
      <c r="A162" s="13">
        <v>559</v>
      </c>
      <c r="B162" s="3">
        <v>48</v>
      </c>
      <c r="C162" s="4" t="s">
        <v>169</v>
      </c>
      <c r="D162" s="11">
        <f>SUMIF(Table1[Dist ID],'SAFE Grants by District'!A162,Table1[Approved])</f>
        <v>57261.42</v>
      </c>
      <c r="E162" s="11">
        <f>SUMIF(Table1[Dist ID],'SAFE Grants by District'!A162,Table1[Payment])</f>
        <v>53249.25</v>
      </c>
      <c r="F162" s="11">
        <f t="shared" si="21"/>
        <v>4012.1699999999983</v>
      </c>
      <c r="G162" s="10">
        <v>1</v>
      </c>
      <c r="H162" s="10">
        <v>1</v>
      </c>
      <c r="I162" s="10">
        <v>0</v>
      </c>
      <c r="J162" s="11">
        <f>SUMIF(Round2[Dist ID],'SAFE Grants by District'!A162,Round2[Approved])</f>
        <v>0</v>
      </c>
      <c r="K162" s="11">
        <f>SUMIF(Round2[Dist ID],'SAFE Grants by District'!A162,Round2[Payment])</f>
        <v>0</v>
      </c>
      <c r="L162" s="11">
        <f t="shared" si="22"/>
        <v>0</v>
      </c>
      <c r="M162" s="10">
        <v>0</v>
      </c>
      <c r="N162" s="10">
        <v>0</v>
      </c>
      <c r="O162" s="10">
        <v>0</v>
      </c>
      <c r="P162" s="11">
        <f>SUMIF(Table3[Dist ID],'SAFE Grants by District'!A162,Table3[Approved])</f>
        <v>0</v>
      </c>
      <c r="Q162" s="11">
        <f>SUMIF(Table3[Dist ID],'SAFE Grants by District'!A162,Table3[Payment])</f>
        <v>0</v>
      </c>
      <c r="R162" s="15">
        <f t="shared" si="23"/>
        <v>0</v>
      </c>
      <c r="S162" s="10">
        <v>0</v>
      </c>
      <c r="T162" s="10">
        <v>0</v>
      </c>
      <c r="U162" s="10">
        <v>0</v>
      </c>
      <c r="V162" s="15">
        <v>0</v>
      </c>
      <c r="W162" s="10">
        <v>0</v>
      </c>
      <c r="X162" s="10">
        <v>0</v>
      </c>
      <c r="Y162" s="10">
        <v>0</v>
      </c>
      <c r="Z162" s="11">
        <f t="shared" si="18"/>
        <v>57261.42</v>
      </c>
      <c r="AA162" s="10">
        <f t="shared" si="19"/>
        <v>53249.25</v>
      </c>
      <c r="AB162" s="10">
        <f t="shared" si="20"/>
        <v>4012.1699999999983</v>
      </c>
      <c r="AC162" s="15">
        <v>13622.47</v>
      </c>
      <c r="AD162" s="10">
        <v>0</v>
      </c>
      <c r="AE162" s="10">
        <v>1</v>
      </c>
      <c r="AF162" s="10">
        <v>0</v>
      </c>
      <c r="AG162" s="47"/>
    </row>
    <row r="163" spans="1:33" ht="14.5" customHeight="1" x14ac:dyDescent="0.35">
      <c r="A163" s="13">
        <v>563</v>
      </c>
      <c r="B163" s="3">
        <v>29</v>
      </c>
      <c r="C163" s="4" t="s">
        <v>408</v>
      </c>
      <c r="D163" s="11">
        <f>SUMIF(Table1[Dist ID],'SAFE Grants by District'!A163,Table1[Approved])</f>
        <v>0</v>
      </c>
      <c r="E163" s="11">
        <f>SUMIF(Table1[Dist ID],'SAFE Grants by District'!A163,Table1[Payment])</f>
        <v>0</v>
      </c>
      <c r="F163" s="11">
        <f t="shared" si="21"/>
        <v>0</v>
      </c>
      <c r="G163" s="10">
        <v>0</v>
      </c>
      <c r="H163" s="10">
        <v>0</v>
      </c>
      <c r="I163" s="10">
        <v>0</v>
      </c>
      <c r="J163" s="11">
        <f>SUMIF(Round2[Dist ID],'SAFE Grants by District'!A163,Round2[Approved])</f>
        <v>0</v>
      </c>
      <c r="K163" s="11">
        <f>SUMIF(Round2[Dist ID],'SAFE Grants by District'!A163,Round2[Payment])</f>
        <v>0</v>
      </c>
      <c r="L163" s="11">
        <f t="shared" si="22"/>
        <v>0</v>
      </c>
      <c r="M163" s="10">
        <v>0</v>
      </c>
      <c r="N163" s="10">
        <v>0</v>
      </c>
      <c r="O163" s="10">
        <v>0</v>
      </c>
      <c r="P163" s="11">
        <f>SUMIF(Table3[Dist ID],'SAFE Grants by District'!A163,Table3[Approved])</f>
        <v>6970</v>
      </c>
      <c r="Q163" s="11">
        <f>SUMIF(Table3[Dist ID],'SAFE Grants by District'!A163,Table3[Payment])</f>
        <v>6970</v>
      </c>
      <c r="R163" s="15">
        <f t="shared" si="23"/>
        <v>0</v>
      </c>
      <c r="S163" s="10">
        <v>0</v>
      </c>
      <c r="T163" s="10">
        <v>1</v>
      </c>
      <c r="U163" s="10">
        <v>1</v>
      </c>
      <c r="V163" s="15">
        <v>0</v>
      </c>
      <c r="W163" s="10">
        <v>0</v>
      </c>
      <c r="X163" s="10">
        <v>0</v>
      </c>
      <c r="Y163" s="10">
        <v>0</v>
      </c>
      <c r="Z163" s="11">
        <f t="shared" si="18"/>
        <v>6970</v>
      </c>
      <c r="AA163" s="10">
        <f t="shared" si="19"/>
        <v>6970</v>
      </c>
      <c r="AB163" s="10">
        <f t="shared" si="20"/>
        <v>0</v>
      </c>
      <c r="AC163" s="15">
        <v>0</v>
      </c>
      <c r="AD163" s="10">
        <v>0</v>
      </c>
      <c r="AE163" s="10">
        <v>0</v>
      </c>
      <c r="AF163" s="10">
        <v>0</v>
      </c>
      <c r="AG163" s="47"/>
    </row>
    <row r="164" spans="1:33" ht="14.5" customHeight="1" x14ac:dyDescent="0.35">
      <c r="A164" s="13">
        <v>568</v>
      </c>
      <c r="B164" s="3">
        <v>36</v>
      </c>
      <c r="C164" s="4" t="s">
        <v>36</v>
      </c>
      <c r="D164" s="11">
        <f>SUMIF(Table1[Dist ID],'SAFE Grants by District'!A164,Table1[Approved])</f>
        <v>34204.839999999997</v>
      </c>
      <c r="E164" s="11">
        <f>SUMIF(Table1[Dist ID],'SAFE Grants by District'!A164,Table1[Payment])</f>
        <v>34204.839999999997</v>
      </c>
      <c r="F164" s="11">
        <f t="shared" si="21"/>
        <v>0</v>
      </c>
      <c r="G164" s="10">
        <v>1</v>
      </c>
      <c r="H164" s="10">
        <v>0</v>
      </c>
      <c r="I164" s="10">
        <v>0</v>
      </c>
      <c r="J164" s="11">
        <f>SUMIF(Round2[Dist ID],'SAFE Grants by District'!A164,Round2[Approved])</f>
        <v>198150</v>
      </c>
      <c r="K164" s="11">
        <f>SUMIF(Round2[Dist ID],'SAFE Grants by District'!A164,Round2[Payment])</f>
        <v>198150</v>
      </c>
      <c r="L164" s="11">
        <f t="shared" si="22"/>
        <v>0</v>
      </c>
      <c r="M164" s="10">
        <v>3</v>
      </c>
      <c r="N164" s="10">
        <v>0</v>
      </c>
      <c r="O164" s="10">
        <v>0</v>
      </c>
      <c r="P164" s="11">
        <f>SUMIF(Table3[Dist ID],'SAFE Grants by District'!A164,Table3[Approved])</f>
        <v>0</v>
      </c>
      <c r="Q164" s="11">
        <f>SUMIF(Table3[Dist ID],'SAFE Grants by District'!A164,Table3[Payment])</f>
        <v>0</v>
      </c>
      <c r="R164" s="15">
        <f t="shared" si="23"/>
        <v>0</v>
      </c>
      <c r="S164" s="10">
        <v>0</v>
      </c>
      <c r="T164" s="10">
        <v>0</v>
      </c>
      <c r="U164" s="10">
        <v>0</v>
      </c>
      <c r="V164" s="15">
        <v>0</v>
      </c>
      <c r="W164" s="10">
        <v>0</v>
      </c>
      <c r="X164" s="10">
        <v>0</v>
      </c>
      <c r="Y164" s="10">
        <v>0</v>
      </c>
      <c r="Z164" s="11">
        <f t="shared" ref="Z164:Z169" si="24">D164+J164+P164</f>
        <v>232354.84</v>
      </c>
      <c r="AA164" s="10">
        <f t="shared" ref="AA164:AA169" si="25">E164+K164+Q164</f>
        <v>232354.84</v>
      </c>
      <c r="AB164" s="10">
        <f t="shared" ref="AB164:AB169" si="26">F164+L164+R164</f>
        <v>0</v>
      </c>
      <c r="AC164" s="15">
        <v>125000</v>
      </c>
      <c r="AD164" s="10">
        <v>3</v>
      </c>
      <c r="AE164" s="10">
        <v>0</v>
      </c>
      <c r="AF164" s="10">
        <v>0</v>
      </c>
      <c r="AG164" s="47"/>
    </row>
    <row r="165" spans="1:33" ht="14.5" customHeight="1" x14ac:dyDescent="0.35">
      <c r="A165" s="13">
        <v>572</v>
      </c>
      <c r="B165" s="3">
        <v>63</v>
      </c>
      <c r="C165" s="4" t="s">
        <v>45</v>
      </c>
      <c r="D165" s="11">
        <f>SUMIF(Table1[Dist ID],'SAFE Grants by District'!A165,Table1[Approved])</f>
        <v>80106.820000000007</v>
      </c>
      <c r="E165" s="11">
        <f>SUMIF(Table1[Dist ID],'SAFE Grants by District'!A165,Table1[Payment])</f>
        <v>80106.820000000007</v>
      </c>
      <c r="F165" s="11">
        <f t="shared" si="21"/>
        <v>0</v>
      </c>
      <c r="G165" s="10">
        <v>2</v>
      </c>
      <c r="H165" s="10">
        <v>1</v>
      </c>
      <c r="I165" s="10">
        <v>1</v>
      </c>
      <c r="J165" s="11">
        <f>SUMIF(Round2[Dist ID],'SAFE Grants by District'!A165,Round2[Approved])</f>
        <v>53776.13</v>
      </c>
      <c r="K165" s="11">
        <f>SUMIF(Round2[Dist ID],'SAFE Grants by District'!A165,Round2[Payment])</f>
        <v>53776.13</v>
      </c>
      <c r="L165" s="11">
        <f t="shared" si="22"/>
        <v>0</v>
      </c>
      <c r="M165" s="10">
        <v>3</v>
      </c>
      <c r="N165" s="10">
        <v>0</v>
      </c>
      <c r="O165" s="10">
        <v>0</v>
      </c>
      <c r="P165" s="11">
        <f>SUMIF(Table3[Dist ID],'SAFE Grants by District'!A165,Table3[Approved])</f>
        <v>0</v>
      </c>
      <c r="Q165" s="11">
        <f>SUMIF(Table3[Dist ID],'SAFE Grants by District'!A165,Table3[Payment])</f>
        <v>0</v>
      </c>
      <c r="R165" s="15">
        <f t="shared" si="23"/>
        <v>0</v>
      </c>
      <c r="S165" s="10">
        <v>0</v>
      </c>
      <c r="T165" s="10">
        <v>0</v>
      </c>
      <c r="U165" s="10">
        <v>0</v>
      </c>
      <c r="V165" s="15">
        <v>0</v>
      </c>
      <c r="W165" s="10">
        <v>0</v>
      </c>
      <c r="X165" s="10">
        <v>0</v>
      </c>
      <c r="Y165" s="10">
        <v>0</v>
      </c>
      <c r="Z165" s="11">
        <f t="shared" si="24"/>
        <v>133882.95000000001</v>
      </c>
      <c r="AA165" s="10">
        <f t="shared" si="25"/>
        <v>133882.95000000001</v>
      </c>
      <c r="AB165" s="10">
        <f t="shared" si="26"/>
        <v>0</v>
      </c>
      <c r="AC165" s="15">
        <v>120000</v>
      </c>
      <c r="AD165" s="10">
        <v>1</v>
      </c>
      <c r="AE165" s="10">
        <v>0</v>
      </c>
      <c r="AF165" s="10">
        <v>3</v>
      </c>
      <c r="AG165" s="47"/>
    </row>
    <row r="166" spans="1:33" ht="14.5" customHeight="1" x14ac:dyDescent="0.35">
      <c r="A166" s="13">
        <v>573</v>
      </c>
      <c r="B166" s="3">
        <v>94</v>
      </c>
      <c r="C166" s="4" t="s">
        <v>14</v>
      </c>
      <c r="D166" s="11">
        <f>SUMIF(Table1[Dist ID],'SAFE Grants by District'!A166,Table1[Approved])</f>
        <v>0</v>
      </c>
      <c r="E166" s="11">
        <f>SUMIF(Table1[Dist ID],'SAFE Grants by District'!A166,Table1[Payment])</f>
        <v>0</v>
      </c>
      <c r="F166" s="11">
        <f t="shared" si="21"/>
        <v>0</v>
      </c>
      <c r="G166" s="10">
        <v>0</v>
      </c>
      <c r="H166" s="10">
        <v>0</v>
      </c>
      <c r="I166" s="10">
        <v>0</v>
      </c>
      <c r="J166" s="11">
        <f>SUMIF(Round2[Dist ID],'SAFE Grants by District'!A166,Round2[Approved])</f>
        <v>31604.38</v>
      </c>
      <c r="K166" s="11">
        <f>SUMIF(Round2[Dist ID],'SAFE Grants by District'!A166,Round2[Payment])</f>
        <v>31604.38</v>
      </c>
      <c r="L166" s="11">
        <f t="shared" si="22"/>
        <v>0</v>
      </c>
      <c r="M166" s="10">
        <v>1</v>
      </c>
      <c r="N166" s="10">
        <v>0</v>
      </c>
      <c r="O166" s="10">
        <v>0</v>
      </c>
      <c r="P166" s="11">
        <f>SUMIF(Table3[Dist ID],'SAFE Grants by District'!A166,Table3[Approved])</f>
        <v>0</v>
      </c>
      <c r="Q166" s="11">
        <f>SUMIF(Table3[Dist ID],'SAFE Grants by District'!A166,Table3[Payment])</f>
        <v>0</v>
      </c>
      <c r="R166" s="15">
        <f t="shared" si="23"/>
        <v>0</v>
      </c>
      <c r="S166" s="10">
        <v>0</v>
      </c>
      <c r="T166" s="10">
        <v>0</v>
      </c>
      <c r="U166" s="10">
        <v>0</v>
      </c>
      <c r="V166" s="15">
        <v>0</v>
      </c>
      <c r="W166" s="10">
        <v>0</v>
      </c>
      <c r="X166" s="10">
        <v>0</v>
      </c>
      <c r="Y166" s="10">
        <v>0</v>
      </c>
      <c r="Z166" s="11">
        <f t="shared" si="24"/>
        <v>31604.38</v>
      </c>
      <c r="AA166" s="10">
        <f t="shared" si="25"/>
        <v>31604.38</v>
      </c>
      <c r="AB166" s="10">
        <f t="shared" si="26"/>
        <v>0</v>
      </c>
      <c r="AC166" s="15">
        <v>100000</v>
      </c>
      <c r="AD166" s="10">
        <v>3</v>
      </c>
      <c r="AE166" s="10">
        <v>1</v>
      </c>
      <c r="AF166" s="10">
        <v>0</v>
      </c>
      <c r="AG166" s="47"/>
    </row>
    <row r="167" spans="1:33" ht="14.5" customHeight="1" x14ac:dyDescent="0.35">
      <c r="A167" s="13">
        <v>575</v>
      </c>
      <c r="B167" s="3">
        <v>95</v>
      </c>
      <c r="C167" s="4" t="s">
        <v>212</v>
      </c>
      <c r="D167" s="11">
        <f>SUMIF(Table1[Dist ID],'SAFE Grants by District'!A167,Table1[Approved])</f>
        <v>0</v>
      </c>
      <c r="E167" s="11">
        <f>SUMIF(Table1[Dist ID],'SAFE Grants by District'!A167,Table1[Payment])</f>
        <v>0</v>
      </c>
      <c r="F167" s="11">
        <f t="shared" si="21"/>
        <v>0</v>
      </c>
      <c r="G167" s="10">
        <v>0</v>
      </c>
      <c r="H167" s="10">
        <v>0</v>
      </c>
      <c r="I167" s="10">
        <v>0</v>
      </c>
      <c r="J167" s="11">
        <f>SUMIF(Round2[Dist ID],'SAFE Grants by District'!A167,Round2[Approved])</f>
        <v>165894.46</v>
      </c>
      <c r="K167" s="11">
        <f>SUMIF(Round2[Dist ID],'SAFE Grants by District'!A167,Round2[Payment])</f>
        <v>94894.459999999992</v>
      </c>
      <c r="L167" s="11">
        <f t="shared" si="22"/>
        <v>71000</v>
      </c>
      <c r="M167" s="10">
        <v>7</v>
      </c>
      <c r="N167" s="10">
        <v>0</v>
      </c>
      <c r="O167" s="10">
        <v>0</v>
      </c>
      <c r="P167" s="11">
        <f>SUMIF(Table3[Dist ID],'SAFE Grants by District'!A167,Table3[Approved])</f>
        <v>15000</v>
      </c>
      <c r="Q167" s="11">
        <f>SUMIF(Table3[Dist ID],'SAFE Grants by District'!A167,Table3[Payment])</f>
        <v>0</v>
      </c>
      <c r="R167" s="15">
        <f t="shared" si="23"/>
        <v>15000</v>
      </c>
      <c r="S167" s="10">
        <v>0</v>
      </c>
      <c r="T167" s="10">
        <v>0</v>
      </c>
      <c r="U167" s="10">
        <v>0</v>
      </c>
      <c r="V167" s="15">
        <v>179491</v>
      </c>
      <c r="W167" s="10">
        <v>3</v>
      </c>
      <c r="X167" s="10">
        <v>0</v>
      </c>
      <c r="Y167" s="10">
        <v>4</v>
      </c>
      <c r="Z167" s="11">
        <f t="shared" si="24"/>
        <v>180894.46</v>
      </c>
      <c r="AA167" s="10">
        <f t="shared" si="25"/>
        <v>94894.459999999992</v>
      </c>
      <c r="AB167" s="10">
        <f t="shared" si="26"/>
        <v>86000</v>
      </c>
      <c r="AC167" s="15">
        <v>2000</v>
      </c>
      <c r="AD167" s="10">
        <v>1</v>
      </c>
      <c r="AE167" s="10">
        <v>0</v>
      </c>
      <c r="AF167" s="10">
        <v>0</v>
      </c>
      <c r="AG167" s="47"/>
    </row>
    <row r="168" spans="1:33" ht="14.5" customHeight="1" x14ac:dyDescent="0.35">
      <c r="A168" s="13">
        <v>581</v>
      </c>
      <c r="B168" s="3">
        <v>21</v>
      </c>
      <c r="C168" s="4" t="s">
        <v>295</v>
      </c>
      <c r="D168" s="11">
        <f>SUMIF(Table1[Dist ID],'SAFE Grants by District'!A168,Table1[Approved])</f>
        <v>0</v>
      </c>
      <c r="E168" s="11">
        <f>SUMIF(Table1[Dist ID],'SAFE Grants by District'!A168,Table1[Payment])</f>
        <v>0</v>
      </c>
      <c r="F168" s="11">
        <f t="shared" si="21"/>
        <v>0</v>
      </c>
      <c r="G168" s="10">
        <v>0</v>
      </c>
      <c r="H168" s="10">
        <v>0</v>
      </c>
      <c r="I168" s="10">
        <v>0</v>
      </c>
      <c r="J168" s="11">
        <f>SUMIF(Round2[Dist ID],'SAFE Grants by District'!A168,Round2[Approved])</f>
        <v>51940.53</v>
      </c>
      <c r="K168" s="11">
        <f>SUMIF(Round2[Dist ID],'SAFE Grants by District'!A168,Round2[Payment])</f>
        <v>51940.53</v>
      </c>
      <c r="L168" s="11">
        <f t="shared" si="22"/>
        <v>0</v>
      </c>
      <c r="M168" s="10">
        <v>6</v>
      </c>
      <c r="N168" s="10">
        <v>0</v>
      </c>
      <c r="O168" s="10">
        <v>0</v>
      </c>
      <c r="P168" s="11">
        <f>SUMIF(Table3[Dist ID],'SAFE Grants by District'!A168,Table3[Approved])</f>
        <v>99657.8</v>
      </c>
      <c r="Q168" s="11">
        <f>SUMIF(Table3[Dist ID],'SAFE Grants by District'!A168,Table3[Payment])</f>
        <v>99657.8</v>
      </c>
      <c r="R168" s="15">
        <f t="shared" si="23"/>
        <v>0</v>
      </c>
      <c r="S168" s="10">
        <v>2</v>
      </c>
      <c r="T168" s="10">
        <v>0</v>
      </c>
      <c r="U168" s="10">
        <v>1</v>
      </c>
      <c r="V168" s="15">
        <v>0</v>
      </c>
      <c r="W168" s="10">
        <v>0</v>
      </c>
      <c r="X168" s="10">
        <v>0</v>
      </c>
      <c r="Y168" s="10">
        <v>0</v>
      </c>
      <c r="Z168" s="11">
        <f t="shared" si="24"/>
        <v>151598.33000000002</v>
      </c>
      <c r="AA168" s="10">
        <f t="shared" si="25"/>
        <v>151598.33000000002</v>
      </c>
      <c r="AB168" s="10">
        <f t="shared" si="26"/>
        <v>0</v>
      </c>
      <c r="AC168" s="15">
        <v>0</v>
      </c>
      <c r="AD168" s="10">
        <v>0</v>
      </c>
      <c r="AE168" s="10">
        <v>0</v>
      </c>
      <c r="AF168" s="10">
        <v>0</v>
      </c>
      <c r="AG168" s="47"/>
    </row>
    <row r="169" spans="1:33" ht="14.5" customHeight="1" x14ac:dyDescent="0.35">
      <c r="A169" s="13">
        <v>582</v>
      </c>
      <c r="B169" s="18">
        <v>59</v>
      </c>
      <c r="C169" s="19" t="s">
        <v>563</v>
      </c>
      <c r="D169" s="11">
        <f>SUMIF(Table1[Dist ID],'SAFE Grants by District'!A169,Table1[Approved])</f>
        <v>0</v>
      </c>
      <c r="E169" s="11">
        <f>SUMIF(Table1[Dist ID],'SAFE Grants by District'!A169,Table1[Payment])</f>
        <v>0</v>
      </c>
      <c r="F169" s="11">
        <f t="shared" si="21"/>
        <v>0</v>
      </c>
      <c r="G169" s="20">
        <v>0</v>
      </c>
      <c r="H169" s="20">
        <v>0</v>
      </c>
      <c r="I169" s="20">
        <v>0</v>
      </c>
      <c r="J169" s="11">
        <f>SUMIF(Round2[Dist ID],'SAFE Grants by District'!A169,Round2[Approved])</f>
        <v>285000</v>
      </c>
      <c r="K169" s="11">
        <f>SUMIF(Round2[Dist ID],'SAFE Grants by District'!A169,Round2[Payment])</f>
        <v>43250.36</v>
      </c>
      <c r="L169" s="11">
        <f t="shared" si="22"/>
        <v>241749.64</v>
      </c>
      <c r="M169" s="20">
        <v>4</v>
      </c>
      <c r="N169" s="20">
        <v>0</v>
      </c>
      <c r="O169" s="20">
        <v>0</v>
      </c>
      <c r="P169" s="11">
        <f>SUMIF(Table3[Dist ID],'SAFE Grants by District'!A169,Table3[Approved])</f>
        <v>0</v>
      </c>
      <c r="Q169" s="11">
        <f>SUMIF(Table3[Dist ID],'SAFE Grants by District'!A169,Table3[Payment])</f>
        <v>0</v>
      </c>
      <c r="R169" s="15">
        <f t="shared" si="23"/>
        <v>0</v>
      </c>
      <c r="S169" s="20">
        <v>0</v>
      </c>
      <c r="T169" s="20">
        <v>0</v>
      </c>
      <c r="U169" s="20">
        <v>0</v>
      </c>
      <c r="V169" s="21">
        <v>0</v>
      </c>
      <c r="W169" s="20">
        <v>0</v>
      </c>
      <c r="X169" s="20">
        <v>0</v>
      </c>
      <c r="Y169" s="20">
        <v>0</v>
      </c>
      <c r="Z169" s="11">
        <f t="shared" si="24"/>
        <v>285000</v>
      </c>
      <c r="AA169" s="10">
        <f t="shared" si="25"/>
        <v>43250.36</v>
      </c>
      <c r="AB169" s="10">
        <f t="shared" si="26"/>
        <v>241749.64</v>
      </c>
      <c r="AC169" s="21">
        <v>0</v>
      </c>
      <c r="AD169" s="20">
        <v>0</v>
      </c>
      <c r="AE169" s="20">
        <v>0</v>
      </c>
      <c r="AF169" s="20">
        <v>0</v>
      </c>
      <c r="AG169" s="47"/>
    </row>
    <row r="170" spans="1:33" ht="14.5" customHeight="1" x14ac:dyDescent="0.35">
      <c r="A170" s="13"/>
      <c r="B170" s="26" t="s">
        <v>672</v>
      </c>
      <c r="C170" s="50" t="s">
        <v>672</v>
      </c>
      <c r="D170" s="27"/>
      <c r="E170" s="27"/>
      <c r="F170" s="27"/>
      <c r="G170" s="27"/>
      <c r="H170" s="27"/>
      <c r="I170" s="27"/>
      <c r="J170" s="27"/>
      <c r="K170" s="27"/>
      <c r="L170" s="27"/>
      <c r="M170" s="27"/>
      <c r="N170" s="27"/>
      <c r="O170" s="27"/>
      <c r="P170" s="27"/>
      <c r="Q170" s="27"/>
      <c r="R170" s="27"/>
      <c r="S170" s="27"/>
      <c r="T170" s="27"/>
      <c r="U170" s="27"/>
      <c r="V170" s="27"/>
      <c r="W170" s="27"/>
      <c r="X170" s="27"/>
      <c r="Y170" s="27"/>
      <c r="Z170" s="27"/>
      <c r="AA170" s="27"/>
      <c r="AB170" s="27"/>
      <c r="AC170" s="28"/>
      <c r="AD170" s="27"/>
      <c r="AE170" s="27"/>
      <c r="AF170" s="29"/>
      <c r="AG170" s="47"/>
    </row>
    <row r="171" spans="1:33" ht="14.5" customHeight="1" x14ac:dyDescent="0.35">
      <c r="A171" s="13">
        <v>725</v>
      </c>
      <c r="B171" s="22">
        <v>411</v>
      </c>
      <c r="C171" s="23" t="s">
        <v>388</v>
      </c>
      <c r="D171" s="11">
        <f>SUMIF(Table1[Dist ID],'SAFE Grants by District'!A171,Table1[Approved])</f>
        <v>0</v>
      </c>
      <c r="E171" s="11">
        <f>SUMIF(Table1[Dist ID],'SAFE Grants by District'!A171,Table1[Payment])</f>
        <v>0</v>
      </c>
      <c r="F171" s="11">
        <f t="shared" si="21"/>
        <v>0</v>
      </c>
      <c r="G171" s="24">
        <v>0</v>
      </c>
      <c r="H171" s="24">
        <v>0</v>
      </c>
      <c r="I171" s="24">
        <v>0</v>
      </c>
      <c r="J171" s="11">
        <f>SUMIF(Round2[Dist ID],'SAFE Grants by District'!A171,Round2[Approved])</f>
        <v>0</v>
      </c>
      <c r="K171" s="11">
        <f>SUMIF(Round2[Dist ID],'SAFE Grants by District'!A171,Round2[Payment])</f>
        <v>0</v>
      </c>
      <c r="L171" s="11">
        <f t="shared" si="22"/>
        <v>0</v>
      </c>
      <c r="M171" s="24">
        <v>0</v>
      </c>
      <c r="N171" s="24">
        <v>0</v>
      </c>
      <c r="O171" s="24">
        <v>0</v>
      </c>
      <c r="P171" s="11">
        <f>SUMIF(Table3[Dist ID],'SAFE Grants by District'!A171,Table3[Approved])</f>
        <v>96895.05</v>
      </c>
      <c r="Q171" s="11">
        <f>SUMIF(Table3[Dist ID],'SAFE Grants by District'!A171,Table3[Payment])</f>
        <v>96895.05</v>
      </c>
      <c r="R171" s="15">
        <f t="shared" si="23"/>
        <v>0</v>
      </c>
      <c r="S171" s="24">
        <v>2</v>
      </c>
      <c r="T171" s="24">
        <v>0</v>
      </c>
      <c r="U171" s="24">
        <v>1</v>
      </c>
      <c r="V171" s="25">
        <v>0</v>
      </c>
      <c r="W171" s="24">
        <v>0</v>
      </c>
      <c r="X171" s="24">
        <v>0</v>
      </c>
      <c r="Y171" s="24">
        <v>0</v>
      </c>
      <c r="Z171" s="11">
        <f t="shared" ref="Z171:Z201" si="27">D171+J171+P171</f>
        <v>96895.05</v>
      </c>
      <c r="AA171" s="10">
        <f t="shared" ref="AA171:AA201" si="28">E171+K171+Q171</f>
        <v>96895.05</v>
      </c>
      <c r="AB171" s="10">
        <f t="shared" ref="AB171:AB201" si="29">F171+L171+R171</f>
        <v>0</v>
      </c>
      <c r="AC171" s="25">
        <v>0</v>
      </c>
      <c r="AD171" s="24">
        <v>0</v>
      </c>
      <c r="AE171" s="24">
        <v>0</v>
      </c>
      <c r="AF171" s="24">
        <v>0</v>
      </c>
      <c r="AG171" s="47"/>
    </row>
    <row r="172" spans="1:33" ht="14.5" customHeight="1" x14ac:dyDescent="0.35">
      <c r="A172" s="13">
        <v>702</v>
      </c>
      <c r="B172" s="3">
        <v>426</v>
      </c>
      <c r="C172" s="4" t="s">
        <v>573</v>
      </c>
      <c r="D172" s="11">
        <f>SUMIF(Table1[Dist ID],'SAFE Grants by District'!A172,Table1[Approved])</f>
        <v>0</v>
      </c>
      <c r="E172" s="11">
        <f>SUMIF(Table1[Dist ID],'SAFE Grants by District'!A172,Table1[Payment])</f>
        <v>0</v>
      </c>
      <c r="F172" s="11">
        <f t="shared" si="21"/>
        <v>0</v>
      </c>
      <c r="G172" s="10">
        <v>0</v>
      </c>
      <c r="H172" s="10">
        <v>0</v>
      </c>
      <c r="I172" s="10">
        <v>0</v>
      </c>
      <c r="J172" s="11">
        <f>SUMIF(Round2[Dist ID],'SAFE Grants by District'!A172,Round2[Approved])</f>
        <v>0</v>
      </c>
      <c r="K172" s="11">
        <f>SUMIF(Round2[Dist ID],'SAFE Grants by District'!A172,Round2[Payment])</f>
        <v>0</v>
      </c>
      <c r="L172" s="11">
        <f t="shared" si="22"/>
        <v>0</v>
      </c>
      <c r="M172" s="10">
        <v>0</v>
      </c>
      <c r="N172" s="10">
        <v>0</v>
      </c>
      <c r="O172" s="10">
        <v>0</v>
      </c>
      <c r="P172" s="11">
        <f>SUMIF(Table3[Dist ID],'SAFE Grants by District'!A172,Table3[Approved])</f>
        <v>0</v>
      </c>
      <c r="Q172" s="11">
        <f>SUMIF(Table3[Dist ID],'SAFE Grants by District'!A172,Table3[Payment])</f>
        <v>0</v>
      </c>
      <c r="R172" s="15">
        <f t="shared" si="23"/>
        <v>0</v>
      </c>
      <c r="S172" s="10">
        <v>0</v>
      </c>
      <c r="T172" s="10">
        <v>0</v>
      </c>
      <c r="U172" s="10">
        <v>0</v>
      </c>
      <c r="V172" s="15">
        <v>0</v>
      </c>
      <c r="W172" s="10">
        <v>0</v>
      </c>
      <c r="X172" s="10">
        <v>0</v>
      </c>
      <c r="Y172" s="10">
        <v>0</v>
      </c>
      <c r="Z172" s="11">
        <f t="shared" si="27"/>
        <v>0</v>
      </c>
      <c r="AA172" s="10">
        <f t="shared" si="28"/>
        <v>0</v>
      </c>
      <c r="AB172" s="10">
        <f t="shared" si="29"/>
        <v>0</v>
      </c>
      <c r="AC172" s="15">
        <v>0</v>
      </c>
      <c r="AD172" s="10">
        <v>0</v>
      </c>
      <c r="AE172" s="10">
        <v>0</v>
      </c>
      <c r="AF172" s="10">
        <v>0</v>
      </c>
      <c r="AG172" s="47"/>
    </row>
    <row r="173" spans="1:33" ht="14.5" customHeight="1" x14ac:dyDescent="0.35">
      <c r="A173" s="13">
        <v>720</v>
      </c>
      <c r="B173" s="3">
        <v>452</v>
      </c>
      <c r="C173" s="4" t="s">
        <v>582</v>
      </c>
      <c r="D173" s="11">
        <f>SUMIF(Table1[Dist ID],'SAFE Grants by District'!A173,Table1[Approved])</f>
        <v>0</v>
      </c>
      <c r="E173" s="11">
        <f>SUMIF(Table1[Dist ID],'SAFE Grants by District'!A173,Table1[Payment])</f>
        <v>0</v>
      </c>
      <c r="F173" s="11">
        <f t="shared" si="21"/>
        <v>0</v>
      </c>
      <c r="G173" s="10">
        <v>0</v>
      </c>
      <c r="H173" s="10">
        <v>0</v>
      </c>
      <c r="I173" s="10">
        <v>0</v>
      </c>
      <c r="J173" s="11">
        <f>SUMIF(Round2[Dist ID],'SAFE Grants by District'!A173,Round2[Approved])</f>
        <v>0</v>
      </c>
      <c r="K173" s="11">
        <f>SUMIF(Round2[Dist ID],'SAFE Grants by District'!A173,Round2[Payment])</f>
        <v>0</v>
      </c>
      <c r="L173" s="11">
        <f t="shared" si="22"/>
        <v>0</v>
      </c>
      <c r="M173" s="10">
        <v>0</v>
      </c>
      <c r="N173" s="10">
        <v>0</v>
      </c>
      <c r="O173" s="10">
        <v>0</v>
      </c>
      <c r="P173" s="11">
        <f>SUMIF(Table3[Dist ID],'SAFE Grants by District'!A173,Table3[Approved])</f>
        <v>0</v>
      </c>
      <c r="Q173" s="11">
        <f>SUMIF(Table3[Dist ID],'SAFE Grants by District'!A173,Table3[Payment])</f>
        <v>0</v>
      </c>
      <c r="R173" s="15">
        <f t="shared" si="23"/>
        <v>0</v>
      </c>
      <c r="S173" s="10">
        <v>0</v>
      </c>
      <c r="T173" s="10">
        <v>0</v>
      </c>
      <c r="U173" s="10">
        <v>0</v>
      </c>
      <c r="V173" s="15">
        <v>0</v>
      </c>
      <c r="W173" s="10">
        <v>0</v>
      </c>
      <c r="X173" s="10">
        <v>0</v>
      </c>
      <c r="Y173" s="10">
        <v>0</v>
      </c>
      <c r="Z173" s="11">
        <f t="shared" si="27"/>
        <v>0</v>
      </c>
      <c r="AA173" s="10">
        <f t="shared" si="28"/>
        <v>0</v>
      </c>
      <c r="AB173" s="10">
        <f t="shared" si="29"/>
        <v>0</v>
      </c>
      <c r="AC173" s="15">
        <v>0</v>
      </c>
      <c r="AD173" s="10">
        <v>0</v>
      </c>
      <c r="AE173" s="10">
        <v>0</v>
      </c>
      <c r="AF173" s="10">
        <v>0</v>
      </c>
      <c r="AG173" s="47"/>
    </row>
    <row r="174" spans="1:33" ht="14.5" customHeight="1" x14ac:dyDescent="0.35">
      <c r="A174" s="13">
        <v>743</v>
      </c>
      <c r="B174" s="3">
        <v>429</v>
      </c>
      <c r="C174" s="4" t="s">
        <v>32</v>
      </c>
      <c r="D174" s="11">
        <f>SUMIF(Table1[Dist ID],'SAFE Grants by District'!A174,Table1[Approved])</f>
        <v>91817.1</v>
      </c>
      <c r="E174" s="11">
        <f>SUMIF(Table1[Dist ID],'SAFE Grants by District'!A174,Table1[Payment])</f>
        <v>91817.1</v>
      </c>
      <c r="F174" s="11">
        <f t="shared" si="21"/>
        <v>0</v>
      </c>
      <c r="G174" s="10">
        <v>0</v>
      </c>
      <c r="H174" s="10">
        <v>1</v>
      </c>
      <c r="I174" s="10">
        <v>0</v>
      </c>
      <c r="J174" s="11">
        <f>SUMIF(Round2[Dist ID],'SAFE Grants by District'!A174,Round2[Approved])</f>
        <v>0</v>
      </c>
      <c r="K174" s="11">
        <f>SUMIF(Round2[Dist ID],'SAFE Grants by District'!A174,Round2[Payment])</f>
        <v>0</v>
      </c>
      <c r="L174" s="11">
        <f t="shared" si="22"/>
        <v>0</v>
      </c>
      <c r="M174" s="10">
        <v>0</v>
      </c>
      <c r="N174" s="10">
        <v>0</v>
      </c>
      <c r="O174" s="10">
        <v>0</v>
      </c>
      <c r="P174" s="11">
        <f>SUMIF(Table3[Dist ID],'SAFE Grants by District'!A174,Table3[Approved])</f>
        <v>100000</v>
      </c>
      <c r="Q174" s="11">
        <f>SUMIF(Table3[Dist ID],'SAFE Grants by District'!A174,Table3[Payment])</f>
        <v>100000</v>
      </c>
      <c r="R174" s="15">
        <f t="shared" si="23"/>
        <v>0</v>
      </c>
      <c r="S174" s="10">
        <v>0</v>
      </c>
      <c r="T174" s="10">
        <v>0</v>
      </c>
      <c r="U174" s="10">
        <v>1</v>
      </c>
      <c r="V174" s="15">
        <v>0</v>
      </c>
      <c r="W174" s="10">
        <v>0</v>
      </c>
      <c r="X174" s="10">
        <v>0</v>
      </c>
      <c r="Y174" s="10">
        <v>0</v>
      </c>
      <c r="Z174" s="11">
        <f t="shared" si="27"/>
        <v>191817.1</v>
      </c>
      <c r="AA174" s="10">
        <f t="shared" si="28"/>
        <v>191817.1</v>
      </c>
      <c r="AB174" s="10">
        <f t="shared" si="29"/>
        <v>0</v>
      </c>
      <c r="AC174" s="15">
        <v>0</v>
      </c>
      <c r="AD174" s="10">
        <v>0</v>
      </c>
      <c r="AE174" s="10">
        <v>0</v>
      </c>
      <c r="AF174" s="10">
        <v>0</v>
      </c>
      <c r="AG174" s="47"/>
    </row>
    <row r="175" spans="1:33" ht="14.5" customHeight="1" x14ac:dyDescent="0.35">
      <c r="A175" s="13">
        <v>723</v>
      </c>
      <c r="B175" s="3">
        <v>410</v>
      </c>
      <c r="C175" s="4" t="s">
        <v>459</v>
      </c>
      <c r="D175" s="11">
        <f>SUMIF(Table1[Dist ID],'SAFE Grants by District'!A175,Table1[Approved])</f>
        <v>0</v>
      </c>
      <c r="E175" s="11">
        <f>SUMIF(Table1[Dist ID],'SAFE Grants by District'!A175,Table1[Payment])</f>
        <v>0</v>
      </c>
      <c r="F175" s="11">
        <f t="shared" si="21"/>
        <v>0</v>
      </c>
      <c r="G175" s="10">
        <v>0</v>
      </c>
      <c r="H175" s="10">
        <v>0</v>
      </c>
      <c r="I175" s="10">
        <v>0</v>
      </c>
      <c r="J175" s="11">
        <f>SUMIF(Round2[Dist ID],'SAFE Grants by District'!A175,Round2[Approved])</f>
        <v>3344</v>
      </c>
      <c r="K175" s="11">
        <f>SUMIF(Round2[Dist ID],'SAFE Grants by District'!A175,Round2[Payment])</f>
        <v>3344</v>
      </c>
      <c r="L175" s="11">
        <f t="shared" si="22"/>
        <v>0</v>
      </c>
      <c r="M175" s="10">
        <v>3</v>
      </c>
      <c r="N175" s="10">
        <v>0</v>
      </c>
      <c r="O175" s="10">
        <v>0</v>
      </c>
      <c r="P175" s="11">
        <f>SUMIF(Table3[Dist ID],'SAFE Grants by District'!A175,Table3[Approved])</f>
        <v>0</v>
      </c>
      <c r="Q175" s="11">
        <f>SUMIF(Table3[Dist ID],'SAFE Grants by District'!A175,Table3[Payment])</f>
        <v>0</v>
      </c>
      <c r="R175" s="15">
        <f t="shared" si="23"/>
        <v>0</v>
      </c>
      <c r="S175" s="10">
        <v>0</v>
      </c>
      <c r="T175" s="10">
        <v>0</v>
      </c>
      <c r="U175" s="10">
        <v>0</v>
      </c>
      <c r="V175" s="15">
        <v>0</v>
      </c>
      <c r="W175" s="10">
        <v>0</v>
      </c>
      <c r="X175" s="10">
        <v>0</v>
      </c>
      <c r="Y175" s="10">
        <v>0</v>
      </c>
      <c r="Z175" s="11">
        <f t="shared" si="27"/>
        <v>3344</v>
      </c>
      <c r="AA175" s="10">
        <f t="shared" si="28"/>
        <v>3344</v>
      </c>
      <c r="AB175" s="10">
        <f t="shared" si="29"/>
        <v>0</v>
      </c>
      <c r="AC175" s="15">
        <v>0</v>
      </c>
      <c r="AD175" s="10">
        <v>0</v>
      </c>
      <c r="AE175" s="10">
        <v>0</v>
      </c>
      <c r="AF175" s="10">
        <v>0</v>
      </c>
      <c r="AG175" s="47"/>
    </row>
    <row r="176" spans="1:33" ht="14.5" customHeight="1" x14ac:dyDescent="0.35">
      <c r="A176" s="13">
        <v>742</v>
      </c>
      <c r="B176" s="3">
        <v>425</v>
      </c>
      <c r="C176" s="4" t="s">
        <v>85</v>
      </c>
      <c r="D176" s="11">
        <f>SUMIF(Table1[Dist ID],'SAFE Grants by District'!A176,Table1[Approved])</f>
        <v>4200</v>
      </c>
      <c r="E176" s="11">
        <f>SUMIF(Table1[Dist ID],'SAFE Grants by District'!A176,Table1[Payment])</f>
        <v>1854.04</v>
      </c>
      <c r="F176" s="11">
        <f t="shared" si="21"/>
        <v>2345.96</v>
      </c>
      <c r="G176" s="10">
        <v>2</v>
      </c>
      <c r="H176" s="10">
        <v>0</v>
      </c>
      <c r="I176" s="10">
        <v>1</v>
      </c>
      <c r="J176" s="11">
        <f>SUMIF(Round2[Dist ID],'SAFE Grants by District'!A176,Round2[Approved])</f>
        <v>0</v>
      </c>
      <c r="K176" s="11">
        <f>SUMIF(Round2[Dist ID],'SAFE Grants by District'!A176,Round2[Payment])</f>
        <v>0</v>
      </c>
      <c r="L176" s="11">
        <f t="shared" si="22"/>
        <v>0</v>
      </c>
      <c r="M176" s="10">
        <v>0</v>
      </c>
      <c r="N176" s="10">
        <v>0</v>
      </c>
      <c r="O176" s="10">
        <v>0</v>
      </c>
      <c r="P176" s="11">
        <f>SUMIF(Table3[Dist ID],'SAFE Grants by District'!A176,Table3[Approved])</f>
        <v>0</v>
      </c>
      <c r="Q176" s="11">
        <f>SUMIF(Table3[Dist ID],'SAFE Grants by District'!A176,Table3[Payment])</f>
        <v>0</v>
      </c>
      <c r="R176" s="15">
        <f t="shared" si="23"/>
        <v>0</v>
      </c>
      <c r="S176" s="10">
        <v>0</v>
      </c>
      <c r="T176" s="10">
        <v>0</v>
      </c>
      <c r="U176" s="10">
        <v>0</v>
      </c>
      <c r="V176" s="15">
        <v>0</v>
      </c>
      <c r="W176" s="10">
        <v>0</v>
      </c>
      <c r="X176" s="10">
        <v>0</v>
      </c>
      <c r="Y176" s="10">
        <v>0</v>
      </c>
      <c r="Z176" s="11">
        <f t="shared" si="27"/>
        <v>4200</v>
      </c>
      <c r="AA176" s="10">
        <f t="shared" si="28"/>
        <v>1854.04</v>
      </c>
      <c r="AB176" s="10">
        <f t="shared" si="29"/>
        <v>2345.96</v>
      </c>
      <c r="AC176" s="15">
        <v>20000</v>
      </c>
      <c r="AD176" s="10">
        <v>0</v>
      </c>
      <c r="AE176" s="10">
        <v>0</v>
      </c>
      <c r="AF176" s="10">
        <v>1</v>
      </c>
      <c r="AG176" s="47"/>
    </row>
    <row r="177" spans="1:33" ht="14.5" customHeight="1" x14ac:dyDescent="0.35">
      <c r="A177" s="13">
        <v>750</v>
      </c>
      <c r="B177" s="3">
        <v>450</v>
      </c>
      <c r="C177" s="4" t="s">
        <v>416</v>
      </c>
      <c r="D177" s="11">
        <f>SUMIF(Table1[Dist ID],'SAFE Grants by District'!A177,Table1[Approved])</f>
        <v>0</v>
      </c>
      <c r="E177" s="11">
        <f>SUMIF(Table1[Dist ID],'SAFE Grants by District'!A177,Table1[Payment])</f>
        <v>0</v>
      </c>
      <c r="F177" s="11">
        <f t="shared" si="21"/>
        <v>0</v>
      </c>
      <c r="G177" s="10">
        <v>0</v>
      </c>
      <c r="H177" s="10">
        <v>0</v>
      </c>
      <c r="I177" s="10">
        <v>0</v>
      </c>
      <c r="J177" s="11">
        <f>SUMIF(Round2[Dist ID],'SAFE Grants by District'!A177,Round2[Approved])</f>
        <v>0</v>
      </c>
      <c r="K177" s="11">
        <f>SUMIF(Round2[Dist ID],'SAFE Grants by District'!A177,Round2[Payment])</f>
        <v>0</v>
      </c>
      <c r="L177" s="11">
        <f t="shared" si="22"/>
        <v>0</v>
      </c>
      <c r="M177" s="10">
        <v>0</v>
      </c>
      <c r="N177" s="10">
        <v>0</v>
      </c>
      <c r="O177" s="10">
        <v>0</v>
      </c>
      <c r="P177" s="11">
        <f>SUMIF(Table3[Dist ID],'SAFE Grants by District'!A177,Table3[Approved])</f>
        <v>20000</v>
      </c>
      <c r="Q177" s="11">
        <f>SUMIF(Table3[Dist ID],'SAFE Grants by District'!A177,Table3[Payment])</f>
        <v>0</v>
      </c>
      <c r="R177" s="15">
        <f t="shared" si="23"/>
        <v>20000</v>
      </c>
      <c r="S177" s="10">
        <v>1</v>
      </c>
      <c r="T177" s="10">
        <v>0</v>
      </c>
      <c r="U177" s="10">
        <v>0</v>
      </c>
      <c r="V177" s="15">
        <v>0</v>
      </c>
      <c r="W177" s="10">
        <v>0</v>
      </c>
      <c r="X177" s="10">
        <v>0</v>
      </c>
      <c r="Y177" s="10">
        <v>0</v>
      </c>
      <c r="Z177" s="11">
        <f t="shared" si="27"/>
        <v>20000</v>
      </c>
      <c r="AA177" s="10">
        <f t="shared" si="28"/>
        <v>0</v>
      </c>
      <c r="AB177" s="10">
        <f t="shared" si="29"/>
        <v>20000</v>
      </c>
      <c r="AC177" s="15">
        <v>0</v>
      </c>
      <c r="AD177" s="10">
        <v>0</v>
      </c>
      <c r="AE177" s="10">
        <v>0</v>
      </c>
      <c r="AF177" s="10">
        <v>0</v>
      </c>
      <c r="AG177" s="47"/>
    </row>
    <row r="178" spans="1:33" ht="14.5" customHeight="1" x14ac:dyDescent="0.35">
      <c r="A178" s="13">
        <v>709</v>
      </c>
      <c r="B178" s="3">
        <v>404</v>
      </c>
      <c r="C178" s="4" t="s">
        <v>334</v>
      </c>
      <c r="D178" s="11">
        <f>SUMIF(Table1[Dist ID],'SAFE Grants by District'!A178,Table1[Approved])</f>
        <v>0</v>
      </c>
      <c r="E178" s="11">
        <f>SUMIF(Table1[Dist ID],'SAFE Grants by District'!A178,Table1[Payment])</f>
        <v>0</v>
      </c>
      <c r="F178" s="11">
        <f t="shared" si="21"/>
        <v>0</v>
      </c>
      <c r="G178" s="10">
        <v>0</v>
      </c>
      <c r="H178" s="10">
        <v>0</v>
      </c>
      <c r="I178" s="10">
        <v>0</v>
      </c>
      <c r="J178" s="11">
        <f>SUMIF(Round2[Dist ID],'SAFE Grants by District'!A178,Round2[Approved])</f>
        <v>0</v>
      </c>
      <c r="K178" s="11">
        <f>SUMIF(Round2[Dist ID],'SAFE Grants by District'!A178,Round2[Payment])</f>
        <v>0</v>
      </c>
      <c r="L178" s="11">
        <f t="shared" si="22"/>
        <v>0</v>
      </c>
      <c r="M178" s="10">
        <v>0</v>
      </c>
      <c r="N178" s="10">
        <v>0</v>
      </c>
      <c r="O178" s="10">
        <v>0</v>
      </c>
      <c r="P178" s="11">
        <f>SUMIF(Table3[Dist ID],'SAFE Grants by District'!A178,Table3[Approved])</f>
        <v>15500</v>
      </c>
      <c r="Q178" s="11">
        <f>SUMIF(Table3[Dist ID],'SAFE Grants by District'!A178,Table3[Payment])</f>
        <v>8585.7000000000007</v>
      </c>
      <c r="R178" s="15">
        <f t="shared" si="23"/>
        <v>6914.2999999999993</v>
      </c>
      <c r="S178" s="10">
        <v>1</v>
      </c>
      <c r="T178" s="10">
        <v>1</v>
      </c>
      <c r="U178" s="10">
        <v>0</v>
      </c>
      <c r="V178" s="15">
        <v>0</v>
      </c>
      <c r="W178" s="10">
        <v>0</v>
      </c>
      <c r="X178" s="10">
        <v>0</v>
      </c>
      <c r="Y178" s="10">
        <v>0</v>
      </c>
      <c r="Z178" s="11">
        <f t="shared" si="27"/>
        <v>15500</v>
      </c>
      <c r="AA178" s="10">
        <f t="shared" si="28"/>
        <v>8585.7000000000007</v>
      </c>
      <c r="AB178" s="10">
        <f t="shared" si="29"/>
        <v>6914.2999999999993</v>
      </c>
      <c r="AC178" s="15">
        <v>0</v>
      </c>
      <c r="AD178" s="10">
        <v>0</v>
      </c>
      <c r="AE178" s="10">
        <v>0</v>
      </c>
      <c r="AF178" s="10">
        <v>0</v>
      </c>
      <c r="AG178" s="47"/>
    </row>
    <row r="179" spans="1:33" ht="14.5" customHeight="1" x14ac:dyDescent="0.35">
      <c r="A179" s="13">
        <v>718</v>
      </c>
      <c r="B179" s="3">
        <v>451</v>
      </c>
      <c r="C179" s="4" t="s">
        <v>453</v>
      </c>
      <c r="D179" s="11">
        <f>SUMIF(Table1[Dist ID],'SAFE Grants by District'!A179,Table1[Approved])</f>
        <v>91920</v>
      </c>
      <c r="E179" s="11">
        <f>SUMIF(Table1[Dist ID],'SAFE Grants by District'!A179,Table1[Payment])</f>
        <v>88935.96</v>
      </c>
      <c r="F179" s="11">
        <f t="shared" si="21"/>
        <v>2984.0399999999936</v>
      </c>
      <c r="G179" s="10">
        <v>0</v>
      </c>
      <c r="H179" s="10">
        <v>1</v>
      </c>
      <c r="I179" s="10">
        <v>2</v>
      </c>
      <c r="J179" s="11">
        <f>SUMIF(Round2[Dist ID],'SAFE Grants by District'!A179,Round2[Approved])</f>
        <v>0</v>
      </c>
      <c r="K179" s="11">
        <f>SUMIF(Round2[Dist ID],'SAFE Grants by District'!A179,Round2[Payment])</f>
        <v>0</v>
      </c>
      <c r="L179" s="11">
        <f t="shared" si="22"/>
        <v>0</v>
      </c>
      <c r="M179" s="10">
        <v>0</v>
      </c>
      <c r="N179" s="10">
        <v>0</v>
      </c>
      <c r="O179" s="10">
        <v>0</v>
      </c>
      <c r="P179" s="11">
        <f>SUMIF(Table3[Dist ID],'SAFE Grants by District'!A179,Table3[Approved])</f>
        <v>0</v>
      </c>
      <c r="Q179" s="11">
        <f>SUMIF(Table3[Dist ID],'SAFE Grants by District'!A179,Table3[Payment])</f>
        <v>0</v>
      </c>
      <c r="R179" s="15">
        <f t="shared" si="23"/>
        <v>0</v>
      </c>
      <c r="S179" s="10">
        <v>0</v>
      </c>
      <c r="T179" s="10">
        <v>0</v>
      </c>
      <c r="U179" s="10">
        <v>0</v>
      </c>
      <c r="V179" s="15">
        <v>0</v>
      </c>
      <c r="W179" s="10">
        <v>0</v>
      </c>
      <c r="X179" s="10">
        <v>0</v>
      </c>
      <c r="Y179" s="10">
        <v>0</v>
      </c>
      <c r="Z179" s="11">
        <f t="shared" si="27"/>
        <v>91920</v>
      </c>
      <c r="AA179" s="10">
        <f t="shared" si="28"/>
        <v>88935.96</v>
      </c>
      <c r="AB179" s="10">
        <f t="shared" si="29"/>
        <v>2984.0399999999936</v>
      </c>
      <c r="AC179" s="15">
        <v>0</v>
      </c>
      <c r="AD179" s="10">
        <v>0</v>
      </c>
      <c r="AE179" s="10">
        <v>0</v>
      </c>
      <c r="AF179" s="10">
        <v>0</v>
      </c>
      <c r="AG179" s="47"/>
    </row>
    <row r="180" spans="1:33" ht="14.5" customHeight="1" x14ac:dyDescent="0.35">
      <c r="A180" s="13">
        <v>708</v>
      </c>
      <c r="B180" s="3">
        <v>432</v>
      </c>
      <c r="C180" s="4" t="s">
        <v>11</v>
      </c>
      <c r="D180" s="11">
        <f>SUMIF(Table1[Dist ID],'SAFE Grants by District'!A180,Table1[Approved])</f>
        <v>0</v>
      </c>
      <c r="E180" s="11">
        <f>SUMIF(Table1[Dist ID],'SAFE Grants by District'!A180,Table1[Payment])</f>
        <v>0</v>
      </c>
      <c r="F180" s="11">
        <f t="shared" si="21"/>
        <v>0</v>
      </c>
      <c r="G180" s="10">
        <v>0</v>
      </c>
      <c r="H180" s="10">
        <v>0</v>
      </c>
      <c r="I180" s="10">
        <v>0</v>
      </c>
      <c r="J180" s="11">
        <f>SUMIF(Round2[Dist ID],'SAFE Grants by District'!A180,Round2[Approved])</f>
        <v>13500</v>
      </c>
      <c r="K180" s="11">
        <f>SUMIF(Round2[Dist ID],'SAFE Grants by District'!A180,Round2[Payment])</f>
        <v>13500</v>
      </c>
      <c r="L180" s="11">
        <f t="shared" si="22"/>
        <v>0</v>
      </c>
      <c r="M180" s="10">
        <v>1</v>
      </c>
      <c r="N180" s="10">
        <v>1</v>
      </c>
      <c r="O180" s="10">
        <v>0</v>
      </c>
      <c r="P180" s="11">
        <f>SUMIF(Table3[Dist ID],'SAFE Grants by District'!A180,Table3[Approved])</f>
        <v>0</v>
      </c>
      <c r="Q180" s="11">
        <f>SUMIF(Table3[Dist ID],'SAFE Grants by District'!A180,Table3[Payment])</f>
        <v>0</v>
      </c>
      <c r="R180" s="15">
        <f t="shared" si="23"/>
        <v>0</v>
      </c>
      <c r="S180" s="10">
        <v>0</v>
      </c>
      <c r="T180" s="10">
        <v>0</v>
      </c>
      <c r="U180" s="10">
        <v>0</v>
      </c>
      <c r="V180" s="15">
        <v>0</v>
      </c>
      <c r="W180" s="10">
        <v>0</v>
      </c>
      <c r="X180" s="10">
        <v>0</v>
      </c>
      <c r="Y180" s="10">
        <v>0</v>
      </c>
      <c r="Z180" s="11">
        <f t="shared" si="27"/>
        <v>13500</v>
      </c>
      <c r="AA180" s="10">
        <f t="shared" si="28"/>
        <v>13500</v>
      </c>
      <c r="AB180" s="10">
        <f t="shared" si="29"/>
        <v>0</v>
      </c>
      <c r="AC180" s="15">
        <v>84000</v>
      </c>
      <c r="AD180" s="10">
        <v>3</v>
      </c>
      <c r="AE180" s="10">
        <v>0</v>
      </c>
      <c r="AF180" s="10">
        <v>0</v>
      </c>
      <c r="AG180" s="47"/>
    </row>
    <row r="181" spans="1:33" ht="14.5" customHeight="1" x14ac:dyDescent="0.35">
      <c r="A181" s="13">
        <v>706</v>
      </c>
      <c r="B181" s="3">
        <v>431</v>
      </c>
      <c r="C181" s="4" t="s">
        <v>455</v>
      </c>
      <c r="D181" s="11">
        <f>SUMIF(Table1[Dist ID],'SAFE Grants by District'!A181,Table1[Approved])</f>
        <v>0</v>
      </c>
      <c r="E181" s="11">
        <f>SUMIF(Table1[Dist ID],'SAFE Grants by District'!A181,Table1[Payment])</f>
        <v>0</v>
      </c>
      <c r="F181" s="11">
        <f t="shared" si="21"/>
        <v>0</v>
      </c>
      <c r="G181" s="10">
        <v>0</v>
      </c>
      <c r="H181" s="10">
        <v>0</v>
      </c>
      <c r="I181" s="10">
        <v>0</v>
      </c>
      <c r="J181" s="11">
        <f>SUMIF(Round2[Dist ID],'SAFE Grants by District'!A181,Round2[Approved])</f>
        <v>0</v>
      </c>
      <c r="K181" s="11">
        <f>SUMIF(Round2[Dist ID],'SAFE Grants by District'!A181,Round2[Payment])</f>
        <v>0</v>
      </c>
      <c r="L181" s="11">
        <f t="shared" si="22"/>
        <v>0</v>
      </c>
      <c r="M181" s="10">
        <v>0</v>
      </c>
      <c r="N181" s="10">
        <v>0</v>
      </c>
      <c r="O181" s="10">
        <v>0</v>
      </c>
      <c r="P181" s="11">
        <f>SUMIF(Table3[Dist ID],'SAFE Grants by District'!A181,Table3[Approved])</f>
        <v>0</v>
      </c>
      <c r="Q181" s="11">
        <f>SUMIF(Table3[Dist ID],'SAFE Grants by District'!A181,Table3[Payment])</f>
        <v>0</v>
      </c>
      <c r="R181" s="15">
        <f t="shared" si="23"/>
        <v>0</v>
      </c>
      <c r="S181" s="10">
        <v>0</v>
      </c>
      <c r="T181" s="10">
        <v>0</v>
      </c>
      <c r="U181" s="10">
        <v>0</v>
      </c>
      <c r="V181" s="15">
        <v>0</v>
      </c>
      <c r="W181" s="10">
        <v>0</v>
      </c>
      <c r="X181" s="10">
        <v>0</v>
      </c>
      <c r="Y181" s="10">
        <v>0</v>
      </c>
      <c r="Z181" s="11">
        <f t="shared" si="27"/>
        <v>0</v>
      </c>
      <c r="AA181" s="10">
        <f t="shared" si="28"/>
        <v>0</v>
      </c>
      <c r="AB181" s="10">
        <f t="shared" si="29"/>
        <v>0</v>
      </c>
      <c r="AC181" s="15">
        <v>0</v>
      </c>
      <c r="AD181" s="10">
        <v>0</v>
      </c>
      <c r="AE181" s="10">
        <v>0</v>
      </c>
      <c r="AF181" s="10">
        <v>0</v>
      </c>
      <c r="AG181" s="47"/>
    </row>
    <row r="182" spans="1:33" ht="14.5" customHeight="1" x14ac:dyDescent="0.35">
      <c r="A182" s="13">
        <v>719</v>
      </c>
      <c r="B182" s="3">
        <v>408</v>
      </c>
      <c r="C182" s="4" t="s">
        <v>460</v>
      </c>
      <c r="D182" s="11">
        <f>SUMIF(Table1[Dist ID],'SAFE Grants by District'!A182,Table1[Approved])</f>
        <v>20000</v>
      </c>
      <c r="E182" s="11">
        <f>SUMIF(Table1[Dist ID],'SAFE Grants by District'!A182,Table1[Payment])</f>
        <v>9477.36</v>
      </c>
      <c r="F182" s="11">
        <f t="shared" si="21"/>
        <v>10522.64</v>
      </c>
      <c r="G182" s="10">
        <v>0</v>
      </c>
      <c r="H182" s="10">
        <v>1</v>
      </c>
      <c r="I182" s="10">
        <v>0</v>
      </c>
      <c r="J182" s="11">
        <f>SUMIF(Round2[Dist ID],'SAFE Grants by District'!A182,Round2[Approved])</f>
        <v>0</v>
      </c>
      <c r="K182" s="11">
        <f>SUMIF(Round2[Dist ID],'SAFE Grants by District'!A182,Round2[Payment])</f>
        <v>0</v>
      </c>
      <c r="L182" s="11">
        <f t="shared" si="22"/>
        <v>0</v>
      </c>
      <c r="M182" s="10">
        <v>0</v>
      </c>
      <c r="N182" s="10">
        <v>0</v>
      </c>
      <c r="O182" s="10">
        <v>0</v>
      </c>
      <c r="P182" s="11">
        <f>SUMIF(Table3[Dist ID],'SAFE Grants by District'!A182,Table3[Approved])</f>
        <v>0</v>
      </c>
      <c r="Q182" s="11">
        <f>SUMIF(Table3[Dist ID],'SAFE Grants by District'!A182,Table3[Payment])</f>
        <v>0</v>
      </c>
      <c r="R182" s="15">
        <f t="shared" si="23"/>
        <v>0</v>
      </c>
      <c r="S182" s="10">
        <v>0</v>
      </c>
      <c r="T182" s="10">
        <v>0</v>
      </c>
      <c r="U182" s="10">
        <v>0</v>
      </c>
      <c r="V182" s="15">
        <v>0</v>
      </c>
      <c r="W182" s="10">
        <v>0</v>
      </c>
      <c r="X182" s="10">
        <v>0</v>
      </c>
      <c r="Y182" s="10">
        <v>0</v>
      </c>
      <c r="Z182" s="11">
        <f t="shared" si="27"/>
        <v>20000</v>
      </c>
      <c r="AA182" s="10">
        <f t="shared" si="28"/>
        <v>9477.36</v>
      </c>
      <c r="AB182" s="10">
        <f t="shared" si="29"/>
        <v>10522.64</v>
      </c>
      <c r="AC182" s="15">
        <v>0</v>
      </c>
      <c r="AD182" s="10">
        <v>0</v>
      </c>
      <c r="AE182" s="10">
        <v>0</v>
      </c>
      <c r="AF182" s="10">
        <v>0</v>
      </c>
      <c r="AG182" s="47"/>
    </row>
    <row r="183" spans="1:33" ht="14.5" customHeight="1" x14ac:dyDescent="0.35">
      <c r="A183" s="13">
        <v>722</v>
      </c>
      <c r="B183" s="3">
        <v>453</v>
      </c>
      <c r="C183" s="4" t="s">
        <v>452</v>
      </c>
      <c r="D183" s="11">
        <f>SUMIF(Table1[Dist ID],'SAFE Grants by District'!A183,Table1[Approved])</f>
        <v>86553</v>
      </c>
      <c r="E183" s="11">
        <f>SUMIF(Table1[Dist ID],'SAFE Grants by District'!A183,Table1[Payment])</f>
        <v>57157.1</v>
      </c>
      <c r="F183" s="11">
        <f t="shared" si="21"/>
        <v>29395.9</v>
      </c>
      <c r="G183" s="10">
        <v>2</v>
      </c>
      <c r="H183" s="10">
        <v>3</v>
      </c>
      <c r="I183" s="10">
        <v>0</v>
      </c>
      <c r="J183" s="11">
        <f>SUMIF(Round2[Dist ID],'SAFE Grants by District'!A183,Round2[Approved])</f>
        <v>0</v>
      </c>
      <c r="K183" s="11">
        <f>SUMIF(Round2[Dist ID],'SAFE Grants by District'!A183,Round2[Payment])</f>
        <v>0</v>
      </c>
      <c r="L183" s="11">
        <f t="shared" si="22"/>
        <v>0</v>
      </c>
      <c r="M183" s="10">
        <v>0</v>
      </c>
      <c r="N183" s="10">
        <v>0</v>
      </c>
      <c r="O183" s="10">
        <v>0</v>
      </c>
      <c r="P183" s="11">
        <f>SUMIF(Table3[Dist ID],'SAFE Grants by District'!A183,Table3[Approved])</f>
        <v>0</v>
      </c>
      <c r="Q183" s="11">
        <f>SUMIF(Table3[Dist ID],'SAFE Grants by District'!A183,Table3[Payment])</f>
        <v>0</v>
      </c>
      <c r="R183" s="15">
        <f t="shared" si="23"/>
        <v>0</v>
      </c>
      <c r="S183" s="10">
        <v>0</v>
      </c>
      <c r="T183" s="10">
        <v>0</v>
      </c>
      <c r="U183" s="10">
        <v>0</v>
      </c>
      <c r="V183" s="15">
        <v>0</v>
      </c>
      <c r="W183" s="10">
        <v>0</v>
      </c>
      <c r="X183" s="10">
        <v>0</v>
      </c>
      <c r="Y183" s="10">
        <v>0</v>
      </c>
      <c r="Z183" s="11">
        <f t="shared" si="27"/>
        <v>86553</v>
      </c>
      <c r="AA183" s="10">
        <f t="shared" si="28"/>
        <v>57157.1</v>
      </c>
      <c r="AB183" s="10">
        <f t="shared" si="29"/>
        <v>29395.9</v>
      </c>
      <c r="AC183" s="15">
        <v>0</v>
      </c>
      <c r="AD183" s="10">
        <v>0</v>
      </c>
      <c r="AE183" s="10">
        <v>0</v>
      </c>
      <c r="AF183" s="10">
        <v>0</v>
      </c>
      <c r="AG183" s="47"/>
    </row>
    <row r="184" spans="1:33" ht="14.5" customHeight="1" x14ac:dyDescent="0.35">
      <c r="A184" s="13">
        <v>733</v>
      </c>
      <c r="B184" s="3">
        <v>418</v>
      </c>
      <c r="C184" s="4" t="s">
        <v>127</v>
      </c>
      <c r="D184" s="11">
        <f>SUMIF(Table1[Dist ID],'SAFE Grants by District'!A184,Table1[Approved])</f>
        <v>0</v>
      </c>
      <c r="E184" s="11">
        <f>SUMIF(Table1[Dist ID],'SAFE Grants by District'!A184,Table1[Payment])</f>
        <v>0</v>
      </c>
      <c r="F184" s="11">
        <f t="shared" si="21"/>
        <v>0</v>
      </c>
      <c r="G184" s="10">
        <v>0</v>
      </c>
      <c r="H184" s="10">
        <v>0</v>
      </c>
      <c r="I184" s="10">
        <v>0</v>
      </c>
      <c r="J184" s="11">
        <f>SUMIF(Round2[Dist ID],'SAFE Grants by District'!A184,Round2[Approved])</f>
        <v>15318.87</v>
      </c>
      <c r="K184" s="11">
        <f>SUMIF(Round2[Dist ID],'SAFE Grants by District'!A184,Round2[Payment])</f>
        <v>15318.87</v>
      </c>
      <c r="L184" s="11">
        <f t="shared" si="22"/>
        <v>0</v>
      </c>
      <c r="M184" s="10">
        <v>1</v>
      </c>
      <c r="N184" s="10">
        <v>0</v>
      </c>
      <c r="O184" s="10">
        <v>0</v>
      </c>
      <c r="P184" s="11">
        <f>SUMIF(Table3[Dist ID],'SAFE Grants by District'!A184,Table3[Approved])</f>
        <v>0</v>
      </c>
      <c r="Q184" s="11">
        <f>SUMIF(Table3[Dist ID],'SAFE Grants by District'!A184,Table3[Payment])</f>
        <v>0</v>
      </c>
      <c r="R184" s="15">
        <f t="shared" si="23"/>
        <v>0</v>
      </c>
      <c r="S184" s="10">
        <v>0</v>
      </c>
      <c r="T184" s="10">
        <v>0</v>
      </c>
      <c r="U184" s="10">
        <v>0</v>
      </c>
      <c r="V184" s="15">
        <v>0</v>
      </c>
      <c r="W184" s="10">
        <v>0</v>
      </c>
      <c r="X184" s="10">
        <v>0</v>
      </c>
      <c r="Y184" s="10">
        <v>0</v>
      </c>
      <c r="Z184" s="11">
        <f t="shared" si="27"/>
        <v>15318.87</v>
      </c>
      <c r="AA184" s="10">
        <f t="shared" si="28"/>
        <v>15318.87</v>
      </c>
      <c r="AB184" s="10">
        <f t="shared" si="29"/>
        <v>0</v>
      </c>
      <c r="AC184" s="15">
        <v>41295</v>
      </c>
      <c r="AD184" s="10">
        <v>1</v>
      </c>
      <c r="AE184" s="10">
        <v>0</v>
      </c>
      <c r="AF184" s="10">
        <v>1</v>
      </c>
      <c r="AG184" s="47"/>
    </row>
    <row r="185" spans="1:33" ht="14.5" customHeight="1" x14ac:dyDescent="0.35">
      <c r="A185" s="13">
        <v>744</v>
      </c>
      <c r="B185" s="3">
        <v>430</v>
      </c>
      <c r="C185" s="4" t="s">
        <v>583</v>
      </c>
      <c r="D185" s="11">
        <f>SUMIF(Table1[Dist ID],'SAFE Grants by District'!A185,Table1[Approved])</f>
        <v>0</v>
      </c>
      <c r="E185" s="11">
        <f>SUMIF(Table1[Dist ID],'SAFE Grants by District'!A185,Table1[Payment])</f>
        <v>0</v>
      </c>
      <c r="F185" s="11">
        <f t="shared" si="21"/>
        <v>0</v>
      </c>
      <c r="G185" s="10">
        <v>0</v>
      </c>
      <c r="H185" s="10">
        <v>0</v>
      </c>
      <c r="I185" s="10">
        <v>0</v>
      </c>
      <c r="J185" s="11">
        <f>SUMIF(Round2[Dist ID],'SAFE Grants by District'!A185,Round2[Approved])</f>
        <v>0</v>
      </c>
      <c r="K185" s="11">
        <f>SUMIF(Round2[Dist ID],'SAFE Grants by District'!A185,Round2[Payment])</f>
        <v>0</v>
      </c>
      <c r="L185" s="11">
        <f t="shared" si="22"/>
        <v>0</v>
      </c>
      <c r="M185" s="10">
        <v>0</v>
      </c>
      <c r="N185" s="10">
        <v>0</v>
      </c>
      <c r="O185" s="10">
        <v>0</v>
      </c>
      <c r="P185" s="11">
        <f>SUMIF(Table3[Dist ID],'SAFE Grants by District'!A185,Table3[Approved])</f>
        <v>0</v>
      </c>
      <c r="Q185" s="11">
        <f>SUMIF(Table3[Dist ID],'SAFE Grants by District'!A185,Table3[Payment])</f>
        <v>0</v>
      </c>
      <c r="R185" s="15">
        <f t="shared" si="23"/>
        <v>0</v>
      </c>
      <c r="S185" s="10">
        <v>0</v>
      </c>
      <c r="T185" s="10">
        <v>0</v>
      </c>
      <c r="U185" s="10">
        <v>0</v>
      </c>
      <c r="V185" s="15">
        <v>0</v>
      </c>
      <c r="W185" s="10">
        <v>0</v>
      </c>
      <c r="X185" s="10">
        <v>0</v>
      </c>
      <c r="Y185" s="10">
        <v>0</v>
      </c>
      <c r="Z185" s="11">
        <f t="shared" si="27"/>
        <v>0</v>
      </c>
      <c r="AA185" s="10">
        <f t="shared" si="28"/>
        <v>0</v>
      </c>
      <c r="AB185" s="10">
        <f t="shared" si="29"/>
        <v>0</v>
      </c>
      <c r="AC185" s="15">
        <v>0</v>
      </c>
      <c r="AD185" s="10">
        <v>0</v>
      </c>
      <c r="AE185" s="10">
        <v>0</v>
      </c>
      <c r="AF185" s="10">
        <v>0</v>
      </c>
      <c r="AG185" s="47"/>
    </row>
    <row r="186" spans="1:33" ht="14.5" customHeight="1" x14ac:dyDescent="0.35">
      <c r="A186" s="13">
        <v>729</v>
      </c>
      <c r="B186" s="3">
        <v>416</v>
      </c>
      <c r="C186" s="4" t="s">
        <v>74</v>
      </c>
      <c r="D186" s="11">
        <f>SUMIF(Table1[Dist ID],'SAFE Grants by District'!A186,Table1[Approved])</f>
        <v>0</v>
      </c>
      <c r="E186" s="11">
        <f>SUMIF(Table1[Dist ID],'SAFE Grants by District'!A186,Table1[Payment])</f>
        <v>0</v>
      </c>
      <c r="F186" s="11">
        <f t="shared" si="21"/>
        <v>0</v>
      </c>
      <c r="G186" s="10">
        <v>0</v>
      </c>
      <c r="H186" s="10">
        <v>0</v>
      </c>
      <c r="I186" s="10">
        <v>0</v>
      </c>
      <c r="J186" s="11">
        <f>SUMIF(Round2[Dist ID],'SAFE Grants by District'!A186,Round2[Approved])</f>
        <v>6649.33</v>
      </c>
      <c r="K186" s="11">
        <f>SUMIF(Round2[Dist ID],'SAFE Grants by District'!A186,Round2[Payment])</f>
        <v>6649.33</v>
      </c>
      <c r="L186" s="11">
        <f t="shared" si="22"/>
        <v>0</v>
      </c>
      <c r="M186" s="10">
        <v>1</v>
      </c>
      <c r="N186" s="10">
        <v>0</v>
      </c>
      <c r="O186" s="10">
        <v>0</v>
      </c>
      <c r="P186" s="11">
        <f>SUMIF(Table3[Dist ID],'SAFE Grants by District'!A186,Table3[Approved])</f>
        <v>0</v>
      </c>
      <c r="Q186" s="11">
        <f>SUMIF(Table3[Dist ID],'SAFE Grants by District'!A186,Table3[Payment])</f>
        <v>0</v>
      </c>
      <c r="R186" s="15">
        <f t="shared" si="23"/>
        <v>0</v>
      </c>
      <c r="S186" s="10">
        <v>0</v>
      </c>
      <c r="T186" s="10">
        <v>0</v>
      </c>
      <c r="U186" s="10">
        <v>0</v>
      </c>
      <c r="V186" s="15">
        <v>0</v>
      </c>
      <c r="W186" s="10">
        <v>0</v>
      </c>
      <c r="X186" s="10">
        <v>0</v>
      </c>
      <c r="Y186" s="10">
        <v>0</v>
      </c>
      <c r="Z186" s="11">
        <f t="shared" si="27"/>
        <v>6649.33</v>
      </c>
      <c r="AA186" s="10">
        <f t="shared" si="28"/>
        <v>6649.33</v>
      </c>
      <c r="AB186" s="10">
        <f t="shared" si="29"/>
        <v>0</v>
      </c>
      <c r="AC186" s="15">
        <v>75000</v>
      </c>
      <c r="AD186" s="10">
        <v>0</v>
      </c>
      <c r="AE186" s="10">
        <v>1</v>
      </c>
      <c r="AF186" s="10">
        <v>0</v>
      </c>
      <c r="AG186" s="47"/>
    </row>
    <row r="187" spans="1:33" ht="14.5" customHeight="1" x14ac:dyDescent="0.35">
      <c r="A187" s="13">
        <v>704</v>
      </c>
      <c r="B187" s="3">
        <v>427</v>
      </c>
      <c r="C187" s="4" t="s">
        <v>457</v>
      </c>
      <c r="D187" s="11">
        <f>SUMIF(Table1[Dist ID],'SAFE Grants by District'!A187,Table1[Approved])</f>
        <v>0</v>
      </c>
      <c r="E187" s="11">
        <f>SUMIF(Table1[Dist ID],'SAFE Grants by District'!A187,Table1[Payment])</f>
        <v>0</v>
      </c>
      <c r="F187" s="11">
        <f t="shared" si="21"/>
        <v>0</v>
      </c>
      <c r="G187" s="10">
        <v>0</v>
      </c>
      <c r="H187" s="10">
        <v>0</v>
      </c>
      <c r="I187" s="10">
        <v>0</v>
      </c>
      <c r="J187" s="11">
        <f>SUMIF(Round2[Dist ID],'SAFE Grants by District'!A187,Round2[Approved])</f>
        <v>0</v>
      </c>
      <c r="K187" s="11">
        <f>SUMIF(Round2[Dist ID],'SAFE Grants by District'!A187,Round2[Payment])</f>
        <v>0</v>
      </c>
      <c r="L187" s="11">
        <f t="shared" si="22"/>
        <v>0</v>
      </c>
      <c r="M187" s="10">
        <v>0</v>
      </c>
      <c r="N187" s="10">
        <v>0</v>
      </c>
      <c r="O187" s="10">
        <v>0</v>
      </c>
      <c r="P187" s="11">
        <f>SUMIF(Table3[Dist ID],'SAFE Grants by District'!A187,Table3[Approved])</f>
        <v>0</v>
      </c>
      <c r="Q187" s="11">
        <f>SUMIF(Table3[Dist ID],'SAFE Grants by District'!A187,Table3[Payment])</f>
        <v>0</v>
      </c>
      <c r="R187" s="15">
        <f t="shared" si="23"/>
        <v>0</v>
      </c>
      <c r="S187" s="10">
        <v>0</v>
      </c>
      <c r="T187" s="10">
        <v>0</v>
      </c>
      <c r="U187" s="10">
        <v>0</v>
      </c>
      <c r="V187" s="15">
        <v>0</v>
      </c>
      <c r="W187" s="10">
        <v>0</v>
      </c>
      <c r="X187" s="10">
        <v>0</v>
      </c>
      <c r="Y187" s="10">
        <v>0</v>
      </c>
      <c r="Z187" s="11">
        <f t="shared" si="27"/>
        <v>0</v>
      </c>
      <c r="AA187" s="10">
        <f t="shared" si="28"/>
        <v>0</v>
      </c>
      <c r="AB187" s="10">
        <f t="shared" si="29"/>
        <v>0</v>
      </c>
      <c r="AC187" s="15">
        <v>0</v>
      </c>
      <c r="AD187" s="10">
        <v>0</v>
      </c>
      <c r="AE187" s="10">
        <v>0</v>
      </c>
      <c r="AF187" s="10">
        <v>0</v>
      </c>
      <c r="AG187" s="47"/>
    </row>
    <row r="188" spans="1:33" ht="14.5" customHeight="1" x14ac:dyDescent="0.35">
      <c r="A188" s="13">
        <v>740</v>
      </c>
      <c r="B188" s="3">
        <v>422</v>
      </c>
      <c r="C188" s="4" t="s">
        <v>584</v>
      </c>
      <c r="D188" s="11">
        <f>SUMIF(Table1[Dist ID],'SAFE Grants by District'!A188,Table1[Approved])</f>
        <v>0</v>
      </c>
      <c r="E188" s="11">
        <f>SUMIF(Table1[Dist ID],'SAFE Grants by District'!A188,Table1[Payment])</f>
        <v>0</v>
      </c>
      <c r="F188" s="11">
        <f t="shared" si="21"/>
        <v>0</v>
      </c>
      <c r="G188" s="10">
        <v>0</v>
      </c>
      <c r="H188" s="10">
        <v>0</v>
      </c>
      <c r="I188" s="10">
        <v>0</v>
      </c>
      <c r="J188" s="11">
        <f>SUMIF(Round2[Dist ID],'SAFE Grants by District'!A188,Round2[Approved])</f>
        <v>0</v>
      </c>
      <c r="K188" s="11">
        <f>SUMIF(Round2[Dist ID],'SAFE Grants by District'!A188,Round2[Payment])</f>
        <v>0</v>
      </c>
      <c r="L188" s="11">
        <f t="shared" si="22"/>
        <v>0</v>
      </c>
      <c r="M188" s="10">
        <v>0</v>
      </c>
      <c r="N188" s="10">
        <v>0</v>
      </c>
      <c r="O188" s="10">
        <v>0</v>
      </c>
      <c r="P188" s="11">
        <f>SUMIF(Table3[Dist ID],'SAFE Grants by District'!A188,Table3[Approved])</f>
        <v>0</v>
      </c>
      <c r="Q188" s="11">
        <f>SUMIF(Table3[Dist ID],'SAFE Grants by District'!A188,Table3[Payment])</f>
        <v>0</v>
      </c>
      <c r="R188" s="15">
        <f t="shared" si="23"/>
        <v>0</v>
      </c>
      <c r="S188" s="10">
        <v>0</v>
      </c>
      <c r="T188" s="10">
        <v>0</v>
      </c>
      <c r="U188" s="10">
        <v>0</v>
      </c>
      <c r="V188" s="15">
        <v>0</v>
      </c>
      <c r="W188" s="10">
        <v>0</v>
      </c>
      <c r="X188" s="10">
        <v>0</v>
      </c>
      <c r="Y188" s="10">
        <v>0</v>
      </c>
      <c r="Z188" s="11">
        <f t="shared" si="27"/>
        <v>0</v>
      </c>
      <c r="AA188" s="10">
        <f t="shared" si="28"/>
        <v>0</v>
      </c>
      <c r="AB188" s="10">
        <f t="shared" si="29"/>
        <v>0</v>
      </c>
      <c r="AC188" s="15">
        <v>0</v>
      </c>
      <c r="AD188" s="10">
        <v>0</v>
      </c>
      <c r="AE188" s="10">
        <v>0</v>
      </c>
      <c r="AF188" s="10">
        <v>0</v>
      </c>
      <c r="AG188" s="47"/>
    </row>
    <row r="189" spans="1:33" ht="14.5" customHeight="1" x14ac:dyDescent="0.35">
      <c r="A189" s="13">
        <v>703</v>
      </c>
      <c r="B189" s="3">
        <v>402</v>
      </c>
      <c r="C189" s="4" t="s">
        <v>572</v>
      </c>
      <c r="D189" s="11">
        <f>SUMIF(Table1[Dist ID],'SAFE Grants by District'!A189,Table1[Approved])</f>
        <v>0</v>
      </c>
      <c r="E189" s="11">
        <f>SUMIF(Table1[Dist ID],'SAFE Grants by District'!A189,Table1[Payment])</f>
        <v>0</v>
      </c>
      <c r="F189" s="11">
        <f t="shared" si="21"/>
        <v>0</v>
      </c>
      <c r="G189" s="10">
        <v>0</v>
      </c>
      <c r="H189" s="10">
        <v>0</v>
      </c>
      <c r="I189" s="10">
        <v>0</v>
      </c>
      <c r="J189" s="11">
        <f>SUMIF(Round2[Dist ID],'SAFE Grants by District'!A189,Round2[Approved])</f>
        <v>6462.2</v>
      </c>
      <c r="K189" s="11">
        <f>SUMIF(Round2[Dist ID],'SAFE Grants by District'!A189,Round2[Payment])</f>
        <v>6462.2</v>
      </c>
      <c r="L189" s="11">
        <f t="shared" si="22"/>
        <v>0</v>
      </c>
      <c r="M189" s="10">
        <v>2</v>
      </c>
      <c r="N189" s="10">
        <v>0</v>
      </c>
      <c r="O189" s="10">
        <v>0</v>
      </c>
      <c r="P189" s="11">
        <f>SUMIF(Table3[Dist ID],'SAFE Grants by District'!A189,Table3[Approved])</f>
        <v>0</v>
      </c>
      <c r="Q189" s="11">
        <f>SUMIF(Table3[Dist ID],'SAFE Grants by District'!A189,Table3[Payment])</f>
        <v>0</v>
      </c>
      <c r="R189" s="15">
        <f t="shared" si="23"/>
        <v>0</v>
      </c>
      <c r="S189" s="10">
        <v>0</v>
      </c>
      <c r="T189" s="10">
        <v>0</v>
      </c>
      <c r="U189" s="10">
        <v>0</v>
      </c>
      <c r="V189" s="15">
        <v>0</v>
      </c>
      <c r="W189" s="10">
        <v>0</v>
      </c>
      <c r="X189" s="10">
        <v>0</v>
      </c>
      <c r="Y189" s="10">
        <v>0</v>
      </c>
      <c r="Z189" s="11">
        <f t="shared" si="27"/>
        <v>6462.2</v>
      </c>
      <c r="AA189" s="10">
        <f t="shared" si="28"/>
        <v>6462.2</v>
      </c>
      <c r="AB189" s="10">
        <f t="shared" si="29"/>
        <v>0</v>
      </c>
      <c r="AC189" s="15">
        <v>0</v>
      </c>
      <c r="AD189" s="10">
        <v>0</v>
      </c>
      <c r="AE189" s="10">
        <v>0</v>
      </c>
      <c r="AF189" s="10">
        <v>0</v>
      </c>
      <c r="AG189" s="47"/>
    </row>
    <row r="190" spans="1:33" ht="14.5" customHeight="1" x14ac:dyDescent="0.35">
      <c r="A190" s="13">
        <v>716</v>
      </c>
      <c r="B190" s="3">
        <v>441</v>
      </c>
      <c r="C190" s="4" t="s">
        <v>94</v>
      </c>
      <c r="D190" s="11">
        <f>SUMIF(Table1[Dist ID],'SAFE Grants by District'!A190,Table1[Approved])</f>
        <v>0</v>
      </c>
      <c r="E190" s="11">
        <f>SUMIF(Table1[Dist ID],'SAFE Grants by District'!A190,Table1[Payment])</f>
        <v>0</v>
      </c>
      <c r="F190" s="11">
        <f t="shared" si="21"/>
        <v>0</v>
      </c>
      <c r="G190" s="10">
        <v>0</v>
      </c>
      <c r="H190" s="10">
        <v>0</v>
      </c>
      <c r="I190" s="10">
        <v>0</v>
      </c>
      <c r="J190" s="11">
        <f>SUMIF(Round2[Dist ID],'SAFE Grants by District'!A190,Round2[Approved])</f>
        <v>33450</v>
      </c>
      <c r="K190" s="11">
        <f>SUMIF(Round2[Dist ID],'SAFE Grants by District'!A190,Round2[Payment])</f>
        <v>33450</v>
      </c>
      <c r="L190" s="11">
        <f t="shared" si="22"/>
        <v>0</v>
      </c>
      <c r="M190" s="10">
        <v>1</v>
      </c>
      <c r="N190" s="10">
        <v>0</v>
      </c>
      <c r="O190" s="10">
        <v>0</v>
      </c>
      <c r="P190" s="11">
        <f>SUMIF(Table3[Dist ID],'SAFE Grants by District'!A190,Table3[Approved])</f>
        <v>0</v>
      </c>
      <c r="Q190" s="11">
        <f>SUMIF(Table3[Dist ID],'SAFE Grants by District'!A190,Table3[Payment])</f>
        <v>0</v>
      </c>
      <c r="R190" s="15">
        <f t="shared" si="23"/>
        <v>0</v>
      </c>
      <c r="S190" s="10">
        <v>0</v>
      </c>
      <c r="T190" s="10">
        <v>0</v>
      </c>
      <c r="U190" s="10">
        <v>0</v>
      </c>
      <c r="V190" s="15">
        <v>0</v>
      </c>
      <c r="W190" s="10">
        <v>0</v>
      </c>
      <c r="X190" s="10">
        <v>0</v>
      </c>
      <c r="Y190" s="10">
        <v>0</v>
      </c>
      <c r="Z190" s="11">
        <f t="shared" si="27"/>
        <v>33450</v>
      </c>
      <c r="AA190" s="10">
        <f t="shared" si="28"/>
        <v>33450</v>
      </c>
      <c r="AB190" s="10">
        <f t="shared" si="29"/>
        <v>0</v>
      </c>
      <c r="AC190" s="15">
        <v>25000</v>
      </c>
      <c r="AD190" s="10">
        <v>1</v>
      </c>
      <c r="AE190" s="10">
        <v>0</v>
      </c>
      <c r="AF190" s="10">
        <v>1</v>
      </c>
      <c r="AG190" s="47"/>
    </row>
    <row r="191" spans="1:33" ht="14.5" customHeight="1" x14ac:dyDescent="0.35">
      <c r="A191" s="13">
        <v>1000</v>
      </c>
      <c r="B191" s="3">
        <v>999</v>
      </c>
      <c r="C191" s="4" t="s">
        <v>313</v>
      </c>
      <c r="D191" s="11">
        <f>SUMIF(Table1[Dist ID],'SAFE Grants by District'!A191,Table1[Approved])</f>
        <v>0</v>
      </c>
      <c r="E191" s="11">
        <f>SUMIF(Table1[Dist ID],'SAFE Grants by District'!A191,Table1[Payment])</f>
        <v>0</v>
      </c>
      <c r="F191" s="11">
        <f t="shared" si="21"/>
        <v>0</v>
      </c>
      <c r="G191" s="10">
        <v>0</v>
      </c>
      <c r="H191" s="10">
        <v>0</v>
      </c>
      <c r="I191" s="10">
        <v>0</v>
      </c>
      <c r="J191" s="11">
        <f>SUMIF(Round2[Dist ID],'SAFE Grants by District'!A191,Round2[Approved])</f>
        <v>0</v>
      </c>
      <c r="K191" s="11">
        <f>SUMIF(Round2[Dist ID],'SAFE Grants by District'!A191,Round2[Payment])</f>
        <v>0</v>
      </c>
      <c r="L191" s="11">
        <f t="shared" si="22"/>
        <v>0</v>
      </c>
      <c r="M191" s="10">
        <v>0</v>
      </c>
      <c r="N191" s="10">
        <v>0</v>
      </c>
      <c r="O191" s="10">
        <v>0</v>
      </c>
      <c r="P191" s="11">
        <f>SUMIF(Table3[Dist ID],'SAFE Grants by District'!A191,Table3[Approved])</f>
        <v>96164.2</v>
      </c>
      <c r="Q191" s="11">
        <f>SUMIF(Table3[Dist ID],'SAFE Grants by District'!A191,Table3[Payment])</f>
        <v>45662.51</v>
      </c>
      <c r="R191" s="15">
        <f t="shared" si="23"/>
        <v>50501.689999999995</v>
      </c>
      <c r="S191" s="10">
        <v>1</v>
      </c>
      <c r="T191" s="10">
        <v>1</v>
      </c>
      <c r="U191" s="10">
        <v>1</v>
      </c>
      <c r="V191" s="15">
        <v>0</v>
      </c>
      <c r="W191" s="10">
        <v>0</v>
      </c>
      <c r="X191" s="10">
        <v>0</v>
      </c>
      <c r="Y191" s="10">
        <v>0</v>
      </c>
      <c r="Z191" s="11">
        <f t="shared" si="27"/>
        <v>96164.2</v>
      </c>
      <c r="AA191" s="10">
        <f t="shared" si="28"/>
        <v>45662.51</v>
      </c>
      <c r="AB191" s="10">
        <f t="shared" si="29"/>
        <v>50501.689999999995</v>
      </c>
      <c r="AC191" s="15">
        <v>0</v>
      </c>
      <c r="AD191" s="10">
        <v>0</v>
      </c>
      <c r="AE191" s="10">
        <v>0</v>
      </c>
      <c r="AF191" s="10">
        <v>0</v>
      </c>
      <c r="AG191" s="47"/>
    </row>
    <row r="192" spans="1:33" ht="14.5" customHeight="1" x14ac:dyDescent="0.35">
      <c r="A192" s="13">
        <v>735</v>
      </c>
      <c r="B192" s="3">
        <v>419</v>
      </c>
      <c r="C192" s="4" t="s">
        <v>218</v>
      </c>
      <c r="D192" s="11">
        <f>SUMIF(Table1[Dist ID],'SAFE Grants by District'!A192,Table1[Approved])</f>
        <v>3522</v>
      </c>
      <c r="E192" s="11">
        <f>SUMIF(Table1[Dist ID],'SAFE Grants by District'!A192,Table1[Payment])</f>
        <v>3522</v>
      </c>
      <c r="F192" s="11">
        <f t="shared" si="21"/>
        <v>0</v>
      </c>
      <c r="G192" s="10">
        <v>1</v>
      </c>
      <c r="H192" s="10">
        <v>0</v>
      </c>
      <c r="I192" s="10">
        <v>0</v>
      </c>
      <c r="J192" s="11">
        <f>SUMIF(Round2[Dist ID],'SAFE Grants by District'!A192,Round2[Approved])</f>
        <v>9326</v>
      </c>
      <c r="K192" s="11">
        <f>SUMIF(Round2[Dist ID],'SAFE Grants by District'!A192,Round2[Payment])</f>
        <v>9326</v>
      </c>
      <c r="L192" s="11">
        <f t="shared" si="22"/>
        <v>0</v>
      </c>
      <c r="M192" s="10">
        <v>1</v>
      </c>
      <c r="N192" s="10">
        <v>0</v>
      </c>
      <c r="O192" s="10">
        <v>0</v>
      </c>
      <c r="P192" s="11">
        <f>SUMIF(Table3[Dist ID],'SAFE Grants by District'!A192,Table3[Approved])</f>
        <v>0</v>
      </c>
      <c r="Q192" s="11">
        <f>SUMIF(Table3[Dist ID],'SAFE Grants by District'!A192,Table3[Payment])</f>
        <v>0</v>
      </c>
      <c r="R192" s="15">
        <f t="shared" si="23"/>
        <v>0</v>
      </c>
      <c r="S192" s="10">
        <v>0</v>
      </c>
      <c r="T192" s="10">
        <v>0</v>
      </c>
      <c r="U192" s="10">
        <v>0</v>
      </c>
      <c r="V192" s="15">
        <v>0</v>
      </c>
      <c r="W192" s="10">
        <v>0</v>
      </c>
      <c r="X192" s="10">
        <v>0</v>
      </c>
      <c r="Y192" s="10">
        <v>0</v>
      </c>
      <c r="Z192" s="11">
        <f t="shared" si="27"/>
        <v>12848</v>
      </c>
      <c r="AA192" s="10">
        <f t="shared" si="28"/>
        <v>12848</v>
      </c>
      <c r="AB192" s="10">
        <f t="shared" si="29"/>
        <v>0</v>
      </c>
      <c r="AC192" s="15">
        <v>7367</v>
      </c>
      <c r="AD192" s="10">
        <v>0</v>
      </c>
      <c r="AE192" s="10">
        <v>1</v>
      </c>
      <c r="AF192" s="10">
        <v>1</v>
      </c>
      <c r="AG192" s="47"/>
    </row>
    <row r="193" spans="1:33" ht="14.5" customHeight="1" x14ac:dyDescent="0.35">
      <c r="A193" s="13">
        <v>737</v>
      </c>
      <c r="B193" s="3">
        <v>420</v>
      </c>
      <c r="C193" s="4" t="s">
        <v>375</v>
      </c>
      <c r="D193" s="11">
        <f>SUMIF(Table1[Dist ID],'SAFE Grants by District'!A193,Table1[Approved])</f>
        <v>0</v>
      </c>
      <c r="E193" s="11">
        <f>SUMIF(Table1[Dist ID],'SAFE Grants by District'!A193,Table1[Payment])</f>
        <v>0</v>
      </c>
      <c r="F193" s="11">
        <f t="shared" si="21"/>
        <v>0</v>
      </c>
      <c r="G193" s="10">
        <v>0</v>
      </c>
      <c r="H193" s="10">
        <v>0</v>
      </c>
      <c r="I193" s="10">
        <v>0</v>
      </c>
      <c r="J193" s="11">
        <f>SUMIF(Round2[Dist ID],'SAFE Grants by District'!A193,Round2[Approved])</f>
        <v>0</v>
      </c>
      <c r="K193" s="11">
        <f>SUMIF(Round2[Dist ID],'SAFE Grants by District'!A193,Round2[Payment])</f>
        <v>0</v>
      </c>
      <c r="L193" s="11">
        <f t="shared" si="22"/>
        <v>0</v>
      </c>
      <c r="M193" s="10">
        <v>0</v>
      </c>
      <c r="N193" s="10">
        <v>0</v>
      </c>
      <c r="O193" s="10">
        <v>0</v>
      </c>
      <c r="P193" s="11">
        <f>SUMIF(Table3[Dist ID],'SAFE Grants by District'!A193,Table3[Approved])</f>
        <v>9000</v>
      </c>
      <c r="Q193" s="11">
        <f>SUMIF(Table3[Dist ID],'SAFE Grants by District'!A193,Table3[Payment])</f>
        <v>0</v>
      </c>
      <c r="R193" s="15">
        <f t="shared" si="23"/>
        <v>9000</v>
      </c>
      <c r="S193" s="10">
        <v>0</v>
      </c>
      <c r="T193" s="10">
        <v>1</v>
      </c>
      <c r="U193" s="10">
        <v>1</v>
      </c>
      <c r="V193" s="15">
        <v>0</v>
      </c>
      <c r="W193" s="10">
        <v>0</v>
      </c>
      <c r="X193" s="10">
        <v>0</v>
      </c>
      <c r="Y193" s="10">
        <v>0</v>
      </c>
      <c r="Z193" s="11">
        <f t="shared" si="27"/>
        <v>9000</v>
      </c>
      <c r="AA193" s="10">
        <f t="shared" si="28"/>
        <v>0</v>
      </c>
      <c r="AB193" s="10">
        <f t="shared" si="29"/>
        <v>9000</v>
      </c>
      <c r="AC193" s="15">
        <v>0</v>
      </c>
      <c r="AD193" s="10">
        <v>0</v>
      </c>
      <c r="AE193" s="10">
        <v>0</v>
      </c>
      <c r="AF193" s="10">
        <v>0</v>
      </c>
      <c r="AG193" s="47"/>
    </row>
    <row r="194" spans="1:33" ht="14.5" customHeight="1" x14ac:dyDescent="0.35">
      <c r="A194" s="13">
        <v>705</v>
      </c>
      <c r="B194" s="3">
        <v>403</v>
      </c>
      <c r="C194" s="4" t="s">
        <v>393</v>
      </c>
      <c r="D194" s="11">
        <f>SUMIF(Table1[Dist ID],'SAFE Grants by District'!A194,Table1[Approved])</f>
        <v>0</v>
      </c>
      <c r="E194" s="11">
        <f>SUMIF(Table1[Dist ID],'SAFE Grants by District'!A194,Table1[Payment])</f>
        <v>0</v>
      </c>
      <c r="F194" s="11">
        <f t="shared" si="21"/>
        <v>0</v>
      </c>
      <c r="G194" s="10">
        <v>0</v>
      </c>
      <c r="H194" s="10">
        <v>0</v>
      </c>
      <c r="I194" s="10">
        <v>0</v>
      </c>
      <c r="J194" s="11">
        <f>SUMIF(Round2[Dist ID],'SAFE Grants by District'!A194,Round2[Approved])</f>
        <v>0</v>
      </c>
      <c r="K194" s="11">
        <f>SUMIF(Round2[Dist ID],'SAFE Grants by District'!A194,Round2[Payment])</f>
        <v>0</v>
      </c>
      <c r="L194" s="11">
        <f t="shared" si="22"/>
        <v>0</v>
      </c>
      <c r="M194" s="10">
        <v>0</v>
      </c>
      <c r="N194" s="10">
        <v>0</v>
      </c>
      <c r="O194" s="10">
        <v>0</v>
      </c>
      <c r="P194" s="11">
        <f>SUMIF(Table3[Dist ID],'SAFE Grants by District'!A194,Table3[Approved])</f>
        <v>26500</v>
      </c>
      <c r="Q194" s="11">
        <f>SUMIF(Table3[Dist ID],'SAFE Grants by District'!A194,Table3[Payment])</f>
        <v>26500</v>
      </c>
      <c r="R194" s="15">
        <f t="shared" si="23"/>
        <v>0</v>
      </c>
      <c r="S194" s="10">
        <v>1</v>
      </c>
      <c r="T194" s="10">
        <v>0</v>
      </c>
      <c r="U194" s="10">
        <v>0</v>
      </c>
      <c r="V194" s="15">
        <v>0</v>
      </c>
      <c r="W194" s="10">
        <v>0</v>
      </c>
      <c r="X194" s="10">
        <v>0</v>
      </c>
      <c r="Y194" s="10">
        <v>0</v>
      </c>
      <c r="Z194" s="11">
        <f t="shared" si="27"/>
        <v>26500</v>
      </c>
      <c r="AA194" s="10">
        <f t="shared" si="28"/>
        <v>26500</v>
      </c>
      <c r="AB194" s="10">
        <f t="shared" si="29"/>
        <v>0</v>
      </c>
      <c r="AC194" s="15">
        <v>0</v>
      </c>
      <c r="AD194" s="10">
        <v>0</v>
      </c>
      <c r="AE194" s="10">
        <v>0</v>
      </c>
      <c r="AF194" s="10">
        <v>0</v>
      </c>
      <c r="AG194" s="47"/>
    </row>
    <row r="195" spans="1:33" ht="14.5" customHeight="1" x14ac:dyDescent="0.35">
      <c r="A195" s="13">
        <v>714</v>
      </c>
      <c r="B195" s="3">
        <v>437</v>
      </c>
      <c r="C195" s="4" t="s">
        <v>585</v>
      </c>
      <c r="D195" s="11">
        <f>SUMIF(Table1[Dist ID],'SAFE Grants by District'!A195,Table1[Approved])</f>
        <v>0</v>
      </c>
      <c r="E195" s="11">
        <f>SUMIF(Table1[Dist ID],'SAFE Grants by District'!A195,Table1[Payment])</f>
        <v>0</v>
      </c>
      <c r="F195" s="11">
        <f t="shared" si="21"/>
        <v>0</v>
      </c>
      <c r="G195" s="10">
        <v>0</v>
      </c>
      <c r="H195" s="10">
        <v>0</v>
      </c>
      <c r="I195" s="10">
        <v>0</v>
      </c>
      <c r="J195" s="11">
        <f>SUMIF(Round2[Dist ID],'SAFE Grants by District'!A195,Round2[Approved])</f>
        <v>0</v>
      </c>
      <c r="K195" s="11">
        <f>SUMIF(Round2[Dist ID],'SAFE Grants by District'!A195,Round2[Payment])</f>
        <v>0</v>
      </c>
      <c r="L195" s="11">
        <f t="shared" si="22"/>
        <v>0</v>
      </c>
      <c r="M195" s="10">
        <v>0</v>
      </c>
      <c r="N195" s="10">
        <v>0</v>
      </c>
      <c r="O195" s="10">
        <v>0</v>
      </c>
      <c r="P195" s="11">
        <f>SUMIF(Table3[Dist ID],'SAFE Grants by District'!A195,Table3[Approved])</f>
        <v>0</v>
      </c>
      <c r="Q195" s="11">
        <f>SUMIF(Table3[Dist ID],'SAFE Grants by District'!A195,Table3[Payment])</f>
        <v>0</v>
      </c>
      <c r="R195" s="15">
        <f t="shared" si="23"/>
        <v>0</v>
      </c>
      <c r="S195" s="10">
        <v>0</v>
      </c>
      <c r="T195" s="10">
        <v>0</v>
      </c>
      <c r="U195" s="10">
        <v>0</v>
      </c>
      <c r="V195" s="15">
        <v>0</v>
      </c>
      <c r="W195" s="10">
        <v>0</v>
      </c>
      <c r="X195" s="10">
        <v>0</v>
      </c>
      <c r="Y195" s="10">
        <v>0</v>
      </c>
      <c r="Z195" s="11">
        <f t="shared" si="27"/>
        <v>0</v>
      </c>
      <c r="AA195" s="10">
        <f t="shared" si="28"/>
        <v>0</v>
      </c>
      <c r="AB195" s="10">
        <f t="shared" si="29"/>
        <v>0</v>
      </c>
      <c r="AC195" s="15">
        <v>0</v>
      </c>
      <c r="AD195" s="10">
        <v>0</v>
      </c>
      <c r="AE195" s="10">
        <v>0</v>
      </c>
      <c r="AF195" s="10">
        <v>0</v>
      </c>
      <c r="AG195" s="47"/>
    </row>
    <row r="196" spans="1:33" ht="14.5" customHeight="1" x14ac:dyDescent="0.35">
      <c r="A196" s="13">
        <v>721</v>
      </c>
      <c r="B196" s="3">
        <v>409</v>
      </c>
      <c r="C196" s="4" t="s">
        <v>332</v>
      </c>
      <c r="D196" s="11">
        <f>SUMIF(Table1[Dist ID],'SAFE Grants by District'!A196,Table1[Approved])</f>
        <v>0</v>
      </c>
      <c r="E196" s="11">
        <f>SUMIF(Table1[Dist ID],'SAFE Grants by District'!A196,Table1[Payment])</f>
        <v>0</v>
      </c>
      <c r="F196" s="11">
        <f t="shared" si="21"/>
        <v>0</v>
      </c>
      <c r="G196" s="10">
        <v>0</v>
      </c>
      <c r="H196" s="10">
        <v>0</v>
      </c>
      <c r="I196" s="10">
        <v>0</v>
      </c>
      <c r="J196" s="11">
        <f>SUMIF(Round2[Dist ID],'SAFE Grants by District'!A196,Round2[Approved])</f>
        <v>0</v>
      </c>
      <c r="K196" s="11">
        <f>SUMIF(Round2[Dist ID],'SAFE Grants by District'!A196,Round2[Payment])</f>
        <v>0</v>
      </c>
      <c r="L196" s="11">
        <f t="shared" si="22"/>
        <v>0</v>
      </c>
      <c r="M196" s="10">
        <v>0</v>
      </c>
      <c r="N196" s="10">
        <v>0</v>
      </c>
      <c r="O196" s="10">
        <v>0</v>
      </c>
      <c r="P196" s="11">
        <f>SUMIF(Table3[Dist ID],'SAFE Grants by District'!A196,Table3[Approved])</f>
        <v>22680</v>
      </c>
      <c r="Q196" s="11">
        <f>SUMIF(Table3[Dist ID],'SAFE Grants by District'!A196,Table3[Payment])</f>
        <v>22680</v>
      </c>
      <c r="R196" s="15">
        <f t="shared" si="23"/>
        <v>0</v>
      </c>
      <c r="S196" s="10">
        <v>0</v>
      </c>
      <c r="T196" s="10">
        <v>0</v>
      </c>
      <c r="U196" s="10">
        <v>1</v>
      </c>
      <c r="V196" s="15">
        <v>0</v>
      </c>
      <c r="W196" s="10">
        <v>0</v>
      </c>
      <c r="X196" s="10">
        <v>0</v>
      </c>
      <c r="Y196" s="10">
        <v>0</v>
      </c>
      <c r="Z196" s="11">
        <f t="shared" si="27"/>
        <v>22680</v>
      </c>
      <c r="AA196" s="10">
        <f t="shared" si="28"/>
        <v>22680</v>
      </c>
      <c r="AB196" s="10">
        <f t="shared" si="29"/>
        <v>0</v>
      </c>
      <c r="AC196" s="15">
        <v>0</v>
      </c>
      <c r="AD196" s="10">
        <v>0</v>
      </c>
      <c r="AE196" s="10">
        <v>0</v>
      </c>
      <c r="AF196" s="10">
        <v>0</v>
      </c>
      <c r="AG196" s="47"/>
    </row>
    <row r="197" spans="1:33" ht="14.5" customHeight="1" x14ac:dyDescent="0.35">
      <c r="A197" s="13">
        <v>717</v>
      </c>
      <c r="B197" s="3">
        <v>407</v>
      </c>
      <c r="C197" s="4" t="s">
        <v>461</v>
      </c>
      <c r="D197" s="11">
        <f>SUMIF(Table1[Dist ID],'SAFE Grants by District'!A197,Table1[Approved])</f>
        <v>0</v>
      </c>
      <c r="E197" s="11">
        <f>SUMIF(Table1[Dist ID],'SAFE Grants by District'!A197,Table1[Payment])</f>
        <v>0</v>
      </c>
      <c r="F197" s="11">
        <f t="shared" ref="F197:F260" si="30">D197-E197</f>
        <v>0</v>
      </c>
      <c r="G197" s="10">
        <v>0</v>
      </c>
      <c r="H197" s="10">
        <v>0</v>
      </c>
      <c r="I197" s="10">
        <v>0</v>
      </c>
      <c r="J197" s="11">
        <f>SUMIF(Round2[Dist ID],'SAFE Grants by District'!A197,Round2[Approved])</f>
        <v>1000</v>
      </c>
      <c r="K197" s="11">
        <f>SUMIF(Round2[Dist ID],'SAFE Grants by District'!A197,Round2[Payment])</f>
        <v>1000</v>
      </c>
      <c r="L197" s="11">
        <f t="shared" ref="L197:L260" si="31">J197-K197</f>
        <v>0</v>
      </c>
      <c r="M197" s="10">
        <v>1</v>
      </c>
      <c r="N197" s="10">
        <v>0</v>
      </c>
      <c r="O197" s="10">
        <v>0</v>
      </c>
      <c r="P197" s="11">
        <f>SUMIF(Table3[Dist ID],'SAFE Grants by District'!A197,Table3[Approved])</f>
        <v>0</v>
      </c>
      <c r="Q197" s="11">
        <f>SUMIF(Table3[Dist ID],'SAFE Grants by District'!A197,Table3[Payment])</f>
        <v>0</v>
      </c>
      <c r="R197" s="15">
        <f t="shared" ref="R197:R260" si="32">P197-Q197</f>
        <v>0</v>
      </c>
      <c r="S197" s="10">
        <v>0</v>
      </c>
      <c r="T197" s="10">
        <v>0</v>
      </c>
      <c r="U197" s="10">
        <v>0</v>
      </c>
      <c r="V197" s="15">
        <v>0</v>
      </c>
      <c r="W197" s="10">
        <v>0</v>
      </c>
      <c r="X197" s="10">
        <v>0</v>
      </c>
      <c r="Y197" s="10">
        <v>0</v>
      </c>
      <c r="Z197" s="11">
        <f t="shared" si="27"/>
        <v>1000</v>
      </c>
      <c r="AA197" s="10">
        <f t="shared" si="28"/>
        <v>1000</v>
      </c>
      <c r="AB197" s="10">
        <f t="shared" si="29"/>
        <v>0</v>
      </c>
      <c r="AC197" s="15">
        <v>0</v>
      </c>
      <c r="AD197" s="10">
        <v>0</v>
      </c>
      <c r="AE197" s="10">
        <v>0</v>
      </c>
      <c r="AF197" s="10">
        <v>0</v>
      </c>
      <c r="AG197" s="47"/>
    </row>
    <row r="198" spans="1:33" ht="14.5" customHeight="1" x14ac:dyDescent="0.35">
      <c r="A198" s="13">
        <v>731</v>
      </c>
      <c r="B198" s="3">
        <v>417</v>
      </c>
      <c r="C198" s="4" t="s">
        <v>429</v>
      </c>
      <c r="D198" s="11">
        <f>SUMIF(Table1[Dist ID],'SAFE Grants by District'!A198,Table1[Approved])</f>
        <v>0</v>
      </c>
      <c r="E198" s="11">
        <f>SUMIF(Table1[Dist ID],'SAFE Grants by District'!A198,Table1[Payment])</f>
        <v>0</v>
      </c>
      <c r="F198" s="11">
        <f t="shared" si="30"/>
        <v>0</v>
      </c>
      <c r="G198" s="10">
        <v>0</v>
      </c>
      <c r="H198" s="10">
        <v>0</v>
      </c>
      <c r="I198" s="10">
        <v>0</v>
      </c>
      <c r="J198" s="11">
        <f>SUMIF(Round2[Dist ID],'SAFE Grants by District'!A198,Round2[Approved])</f>
        <v>0</v>
      </c>
      <c r="K198" s="11">
        <f>SUMIF(Round2[Dist ID],'SAFE Grants by District'!A198,Round2[Payment])</f>
        <v>0</v>
      </c>
      <c r="L198" s="11">
        <f t="shared" si="31"/>
        <v>0</v>
      </c>
      <c r="M198" s="10">
        <v>0</v>
      </c>
      <c r="N198" s="10">
        <v>0</v>
      </c>
      <c r="O198" s="10">
        <v>0</v>
      </c>
      <c r="P198" s="11">
        <f>SUMIF(Table3[Dist ID],'SAFE Grants by District'!A198,Table3[Approved])</f>
        <v>100000</v>
      </c>
      <c r="Q198" s="11">
        <f>SUMIF(Table3[Dist ID],'SAFE Grants by District'!A198,Table3[Payment])</f>
        <v>100000</v>
      </c>
      <c r="R198" s="15">
        <f t="shared" si="32"/>
        <v>0</v>
      </c>
      <c r="S198" s="10">
        <v>1</v>
      </c>
      <c r="T198" s="10">
        <v>1</v>
      </c>
      <c r="U198" s="10">
        <v>1</v>
      </c>
      <c r="V198" s="15">
        <v>0</v>
      </c>
      <c r="W198" s="10">
        <v>0</v>
      </c>
      <c r="X198" s="10">
        <v>0</v>
      </c>
      <c r="Y198" s="10">
        <v>0</v>
      </c>
      <c r="Z198" s="11">
        <f t="shared" si="27"/>
        <v>100000</v>
      </c>
      <c r="AA198" s="10">
        <f t="shared" si="28"/>
        <v>100000</v>
      </c>
      <c r="AB198" s="10">
        <f t="shared" si="29"/>
        <v>0</v>
      </c>
      <c r="AC198" s="15">
        <v>0</v>
      </c>
      <c r="AD198" s="10">
        <v>0</v>
      </c>
      <c r="AE198" s="10">
        <v>0</v>
      </c>
      <c r="AF198" s="10">
        <v>0</v>
      </c>
      <c r="AG198" s="47"/>
    </row>
    <row r="199" spans="1:33" ht="14.5" customHeight="1" x14ac:dyDescent="0.35">
      <c r="A199" s="13">
        <v>741</v>
      </c>
      <c r="B199" s="3">
        <v>423</v>
      </c>
      <c r="C199" s="4" t="s">
        <v>365</v>
      </c>
      <c r="D199" s="11">
        <f>SUMIF(Table1[Dist ID],'SAFE Grants by District'!A199,Table1[Approved])</f>
        <v>0</v>
      </c>
      <c r="E199" s="11">
        <f>SUMIF(Table1[Dist ID],'SAFE Grants by District'!A199,Table1[Payment])</f>
        <v>0</v>
      </c>
      <c r="F199" s="11">
        <f t="shared" si="30"/>
        <v>0</v>
      </c>
      <c r="G199" s="10">
        <v>0</v>
      </c>
      <c r="H199" s="10">
        <v>0</v>
      </c>
      <c r="I199" s="10">
        <v>0</v>
      </c>
      <c r="J199" s="11">
        <f>SUMIF(Round2[Dist ID],'SAFE Grants by District'!A199,Round2[Approved])</f>
        <v>0</v>
      </c>
      <c r="K199" s="11">
        <f>SUMIF(Round2[Dist ID],'SAFE Grants by District'!A199,Round2[Payment])</f>
        <v>0</v>
      </c>
      <c r="L199" s="11">
        <f t="shared" si="31"/>
        <v>0</v>
      </c>
      <c r="M199" s="10">
        <v>0</v>
      </c>
      <c r="N199" s="10">
        <v>0</v>
      </c>
      <c r="O199" s="10">
        <v>0</v>
      </c>
      <c r="P199" s="11">
        <f>SUMIF(Table3[Dist ID],'SAFE Grants by District'!A199,Table3[Approved])</f>
        <v>86181.440000000002</v>
      </c>
      <c r="Q199" s="11">
        <f>SUMIF(Table3[Dist ID],'SAFE Grants by District'!A199,Table3[Payment])</f>
        <v>71317.47</v>
      </c>
      <c r="R199" s="15">
        <f t="shared" si="32"/>
        <v>14863.970000000001</v>
      </c>
      <c r="S199" s="10">
        <v>1</v>
      </c>
      <c r="T199" s="10">
        <v>1</v>
      </c>
      <c r="U199" s="10">
        <v>1</v>
      </c>
      <c r="V199" s="15">
        <v>0</v>
      </c>
      <c r="W199" s="10">
        <v>0</v>
      </c>
      <c r="X199" s="10">
        <v>0</v>
      </c>
      <c r="Y199" s="10">
        <v>0</v>
      </c>
      <c r="Z199" s="11">
        <f t="shared" si="27"/>
        <v>86181.440000000002</v>
      </c>
      <c r="AA199" s="10">
        <f t="shared" si="28"/>
        <v>71317.47</v>
      </c>
      <c r="AB199" s="10">
        <f t="shared" si="29"/>
        <v>14863.970000000001</v>
      </c>
      <c r="AC199" s="15">
        <v>0</v>
      </c>
      <c r="AD199" s="10">
        <v>0</v>
      </c>
      <c r="AE199" s="10">
        <v>0</v>
      </c>
      <c r="AF199" s="10">
        <v>0</v>
      </c>
      <c r="AG199" s="47"/>
    </row>
    <row r="200" spans="1:33" ht="14.5" customHeight="1" x14ac:dyDescent="0.35">
      <c r="A200" s="13">
        <v>727</v>
      </c>
      <c r="B200" s="3">
        <v>412</v>
      </c>
      <c r="C200" s="4" t="s">
        <v>586</v>
      </c>
      <c r="D200" s="11">
        <f>SUMIF(Table1[Dist ID],'SAFE Grants by District'!A200,Table1[Approved])</f>
        <v>0</v>
      </c>
      <c r="E200" s="11">
        <f>SUMIF(Table1[Dist ID],'SAFE Grants by District'!A200,Table1[Payment])</f>
        <v>0</v>
      </c>
      <c r="F200" s="11">
        <f t="shared" si="30"/>
        <v>0</v>
      </c>
      <c r="G200" s="10">
        <v>0</v>
      </c>
      <c r="H200" s="10">
        <v>0</v>
      </c>
      <c r="I200" s="10">
        <v>0</v>
      </c>
      <c r="J200" s="11">
        <f>SUMIF(Round2[Dist ID],'SAFE Grants by District'!A200,Round2[Approved])</f>
        <v>0</v>
      </c>
      <c r="K200" s="11">
        <f>SUMIF(Round2[Dist ID],'SAFE Grants by District'!A200,Round2[Payment])</f>
        <v>0</v>
      </c>
      <c r="L200" s="11">
        <f t="shared" si="31"/>
        <v>0</v>
      </c>
      <c r="M200" s="10">
        <v>0</v>
      </c>
      <c r="N200" s="10">
        <v>0</v>
      </c>
      <c r="O200" s="10">
        <v>0</v>
      </c>
      <c r="P200" s="11">
        <f>SUMIF(Table3[Dist ID],'SAFE Grants by District'!A200,Table3[Approved])</f>
        <v>0</v>
      </c>
      <c r="Q200" s="11">
        <f>SUMIF(Table3[Dist ID],'SAFE Grants by District'!A200,Table3[Payment])</f>
        <v>0</v>
      </c>
      <c r="R200" s="15">
        <f t="shared" si="32"/>
        <v>0</v>
      </c>
      <c r="S200" s="10">
        <v>0</v>
      </c>
      <c r="T200" s="10">
        <v>0</v>
      </c>
      <c r="U200" s="10">
        <v>0</v>
      </c>
      <c r="V200" s="15">
        <v>0</v>
      </c>
      <c r="W200" s="10">
        <v>0</v>
      </c>
      <c r="X200" s="10">
        <v>0</v>
      </c>
      <c r="Y200" s="10">
        <v>0</v>
      </c>
      <c r="Z200" s="11">
        <f t="shared" si="27"/>
        <v>0</v>
      </c>
      <c r="AA200" s="10">
        <f t="shared" si="28"/>
        <v>0</v>
      </c>
      <c r="AB200" s="10">
        <f t="shared" si="29"/>
        <v>0</v>
      </c>
      <c r="AC200" s="15">
        <v>0</v>
      </c>
      <c r="AD200" s="10">
        <v>0</v>
      </c>
      <c r="AE200" s="10">
        <v>0</v>
      </c>
      <c r="AF200" s="10">
        <v>0</v>
      </c>
      <c r="AG200" s="47"/>
    </row>
    <row r="201" spans="1:33" ht="14.5" customHeight="1" x14ac:dyDescent="0.35">
      <c r="A201" s="13">
        <v>712</v>
      </c>
      <c r="B201" s="18">
        <v>434</v>
      </c>
      <c r="C201" s="19" t="s">
        <v>172</v>
      </c>
      <c r="D201" s="11">
        <f>SUMIF(Table1[Dist ID],'SAFE Grants by District'!A201,Table1[Approved])</f>
        <v>0</v>
      </c>
      <c r="E201" s="11">
        <f>SUMIF(Table1[Dist ID],'SAFE Grants by District'!A201,Table1[Payment])</f>
        <v>0</v>
      </c>
      <c r="F201" s="11">
        <f t="shared" si="30"/>
        <v>0</v>
      </c>
      <c r="G201" s="20">
        <v>0</v>
      </c>
      <c r="H201" s="20">
        <v>0</v>
      </c>
      <c r="I201" s="20">
        <v>0</v>
      </c>
      <c r="J201" s="11">
        <f>SUMIF(Round2[Dist ID],'SAFE Grants by District'!A201,Round2[Approved])</f>
        <v>40350</v>
      </c>
      <c r="K201" s="11">
        <f>SUMIF(Round2[Dist ID],'SAFE Grants by District'!A201,Round2[Payment])</f>
        <v>39460</v>
      </c>
      <c r="L201" s="11">
        <f t="shared" si="31"/>
        <v>890</v>
      </c>
      <c r="M201" s="20">
        <v>1</v>
      </c>
      <c r="N201" s="20">
        <v>0</v>
      </c>
      <c r="O201" s="20">
        <v>1</v>
      </c>
      <c r="P201" s="11">
        <f>SUMIF(Table3[Dist ID],'SAFE Grants by District'!A201,Table3[Approved])</f>
        <v>0</v>
      </c>
      <c r="Q201" s="11">
        <f>SUMIF(Table3[Dist ID],'SAFE Grants by District'!A201,Table3[Payment])</f>
        <v>0</v>
      </c>
      <c r="R201" s="15">
        <f t="shared" si="32"/>
        <v>0</v>
      </c>
      <c r="S201" s="20">
        <v>0</v>
      </c>
      <c r="T201" s="20">
        <v>0</v>
      </c>
      <c r="U201" s="20">
        <v>0</v>
      </c>
      <c r="V201" s="21">
        <v>0</v>
      </c>
      <c r="W201" s="20">
        <v>0</v>
      </c>
      <c r="X201" s="20">
        <v>0</v>
      </c>
      <c r="Y201" s="20">
        <v>0</v>
      </c>
      <c r="Z201" s="11">
        <f t="shared" si="27"/>
        <v>40350</v>
      </c>
      <c r="AA201" s="10">
        <f t="shared" si="28"/>
        <v>39460</v>
      </c>
      <c r="AB201" s="10">
        <f t="shared" si="29"/>
        <v>890</v>
      </c>
      <c r="AC201" s="21">
        <v>100000</v>
      </c>
      <c r="AD201" s="20">
        <v>1</v>
      </c>
      <c r="AE201" s="20">
        <v>0</v>
      </c>
      <c r="AF201" s="20">
        <v>0</v>
      </c>
      <c r="AG201" s="47"/>
    </row>
    <row r="202" spans="1:33" ht="14.5" customHeight="1" x14ac:dyDescent="0.35">
      <c r="A202" s="13"/>
      <c r="B202" s="30" t="s">
        <v>673</v>
      </c>
      <c r="C202" s="51" t="s">
        <v>673</v>
      </c>
      <c r="D202" s="27"/>
      <c r="E202" s="27"/>
      <c r="F202" s="27"/>
      <c r="G202" s="27"/>
      <c r="H202" s="27"/>
      <c r="I202" s="27"/>
      <c r="J202" s="27"/>
      <c r="K202" s="27"/>
      <c r="L202" s="27"/>
      <c r="M202" s="27"/>
      <c r="N202" s="27"/>
      <c r="O202" s="27"/>
      <c r="P202" s="27"/>
      <c r="Q202" s="27"/>
      <c r="R202" s="27"/>
      <c r="S202" s="27"/>
      <c r="T202" s="27"/>
      <c r="U202" s="27"/>
      <c r="V202" s="27"/>
      <c r="W202" s="27"/>
      <c r="X202" s="27"/>
      <c r="Y202" s="27"/>
      <c r="Z202" s="27"/>
      <c r="AA202" s="27"/>
      <c r="AB202" s="27"/>
      <c r="AC202" s="27"/>
      <c r="AD202" s="27"/>
      <c r="AE202" s="27"/>
      <c r="AF202" s="27"/>
      <c r="AG202" s="47"/>
    </row>
    <row r="203" spans="1:33" ht="14.5" customHeight="1" x14ac:dyDescent="0.35">
      <c r="A203" s="13">
        <v>1002</v>
      </c>
      <c r="B203" s="22">
        <v>1001</v>
      </c>
      <c r="C203" s="23" t="s">
        <v>587</v>
      </c>
      <c r="D203" s="11">
        <f>SUMIF(Table1[Dist ID],'SAFE Grants by District'!A203,Table1[Approved])</f>
        <v>0</v>
      </c>
      <c r="E203" s="11">
        <f>SUMIF(Table1[Dist ID],'SAFE Grants by District'!A203,Table1[Payment])</f>
        <v>0</v>
      </c>
      <c r="F203" s="11">
        <f t="shared" si="30"/>
        <v>0</v>
      </c>
      <c r="G203" s="24">
        <v>0</v>
      </c>
      <c r="H203" s="24">
        <v>0</v>
      </c>
      <c r="I203" s="24">
        <v>0</v>
      </c>
      <c r="J203" s="11">
        <f>SUMIF(Round2[Dist ID],'SAFE Grants by District'!A203,Round2[Approved])</f>
        <v>0</v>
      </c>
      <c r="K203" s="11">
        <f>SUMIF(Round2[Dist ID],'SAFE Grants by District'!A203,Round2[Payment])</f>
        <v>0</v>
      </c>
      <c r="L203" s="11">
        <f t="shared" si="31"/>
        <v>0</v>
      </c>
      <c r="M203" s="24">
        <v>0</v>
      </c>
      <c r="N203" s="24">
        <v>0</v>
      </c>
      <c r="O203" s="24">
        <v>0</v>
      </c>
      <c r="P203" s="11">
        <f>SUMIF(Table3[Dist ID],'SAFE Grants by District'!A203,Table3[Approved])</f>
        <v>0</v>
      </c>
      <c r="Q203" s="11">
        <f>SUMIF(Table3[Dist ID],'SAFE Grants by District'!A203,Table3[Payment])</f>
        <v>0</v>
      </c>
      <c r="R203" s="15">
        <f t="shared" si="32"/>
        <v>0</v>
      </c>
      <c r="S203" s="24">
        <v>0</v>
      </c>
      <c r="T203" s="24">
        <v>0</v>
      </c>
      <c r="U203" s="24">
        <v>0</v>
      </c>
      <c r="V203" s="25">
        <v>0</v>
      </c>
      <c r="W203" s="24">
        <v>0</v>
      </c>
      <c r="X203" s="24">
        <v>0</v>
      </c>
      <c r="Y203" s="24">
        <v>0</v>
      </c>
      <c r="Z203" s="11">
        <f t="shared" ref="Z203:Z234" si="33">D203+J203+P203</f>
        <v>0</v>
      </c>
      <c r="AA203" s="10">
        <f t="shared" ref="AA203:AA234" si="34">E203+K203+Q203</f>
        <v>0</v>
      </c>
      <c r="AB203" s="10">
        <f t="shared" ref="AB203:AB234" si="35">F203+L203+R203</f>
        <v>0</v>
      </c>
      <c r="AC203" s="25">
        <v>0</v>
      </c>
      <c r="AD203" s="24">
        <v>0</v>
      </c>
      <c r="AE203" s="24">
        <v>0</v>
      </c>
      <c r="AF203" s="24">
        <v>0</v>
      </c>
      <c r="AG203" s="47"/>
    </row>
    <row r="204" spans="1:33" ht="14.5" customHeight="1" x14ac:dyDescent="0.35">
      <c r="A204" s="13">
        <v>1003</v>
      </c>
      <c r="B204" s="3">
        <v>1002</v>
      </c>
      <c r="C204" s="4" t="s">
        <v>588</v>
      </c>
      <c r="D204" s="11">
        <f>SUMIF(Table1[Dist ID],'SAFE Grants by District'!A204,Table1[Approved])</f>
        <v>0</v>
      </c>
      <c r="E204" s="11">
        <f>SUMIF(Table1[Dist ID],'SAFE Grants by District'!A204,Table1[Payment])</f>
        <v>0</v>
      </c>
      <c r="F204" s="11">
        <f t="shared" si="30"/>
        <v>0</v>
      </c>
      <c r="G204" s="10">
        <v>0</v>
      </c>
      <c r="H204" s="10">
        <v>0</v>
      </c>
      <c r="I204" s="10">
        <v>0</v>
      </c>
      <c r="J204" s="11">
        <f>SUMIF(Round2[Dist ID],'SAFE Grants by District'!A204,Round2[Approved])</f>
        <v>0</v>
      </c>
      <c r="K204" s="11">
        <f>SUMIF(Round2[Dist ID],'SAFE Grants by District'!A204,Round2[Payment])</f>
        <v>0</v>
      </c>
      <c r="L204" s="11">
        <f t="shared" si="31"/>
        <v>0</v>
      </c>
      <c r="M204" s="10">
        <v>0</v>
      </c>
      <c r="N204" s="10">
        <v>0</v>
      </c>
      <c r="O204" s="10">
        <v>0</v>
      </c>
      <c r="P204" s="11">
        <f>SUMIF(Table3[Dist ID],'SAFE Grants by District'!A204,Table3[Approved])</f>
        <v>0</v>
      </c>
      <c r="Q204" s="11">
        <f>SUMIF(Table3[Dist ID],'SAFE Grants by District'!A204,Table3[Payment])</f>
        <v>0</v>
      </c>
      <c r="R204" s="15">
        <f t="shared" si="32"/>
        <v>0</v>
      </c>
      <c r="S204" s="10">
        <v>0</v>
      </c>
      <c r="T204" s="10">
        <v>0</v>
      </c>
      <c r="U204" s="10">
        <v>0</v>
      </c>
      <c r="V204" s="15">
        <v>0</v>
      </c>
      <c r="W204" s="10">
        <v>0</v>
      </c>
      <c r="X204" s="10">
        <v>0</v>
      </c>
      <c r="Y204" s="10">
        <v>0</v>
      </c>
      <c r="Z204" s="11">
        <f t="shared" si="33"/>
        <v>0</v>
      </c>
      <c r="AA204" s="10">
        <f t="shared" si="34"/>
        <v>0</v>
      </c>
      <c r="AB204" s="10">
        <f t="shared" si="35"/>
        <v>0</v>
      </c>
      <c r="AC204" s="15">
        <v>0</v>
      </c>
      <c r="AD204" s="10">
        <v>0</v>
      </c>
      <c r="AE204" s="10">
        <v>0</v>
      </c>
      <c r="AF204" s="10">
        <v>0</v>
      </c>
      <c r="AG204" s="47"/>
    </row>
    <row r="205" spans="1:33" ht="14.5" customHeight="1" x14ac:dyDescent="0.35">
      <c r="A205" s="13">
        <v>1141</v>
      </c>
      <c r="B205" s="3">
        <v>1141</v>
      </c>
      <c r="C205" s="4" t="s">
        <v>431</v>
      </c>
      <c r="D205" s="11">
        <f>SUMIF(Table1[Dist ID],'SAFE Grants by District'!A205,Table1[Approved])</f>
        <v>0</v>
      </c>
      <c r="E205" s="11">
        <f>SUMIF(Table1[Dist ID],'SAFE Grants by District'!A205,Table1[Payment])</f>
        <v>0</v>
      </c>
      <c r="F205" s="11">
        <f t="shared" si="30"/>
        <v>0</v>
      </c>
      <c r="G205" s="10">
        <v>0</v>
      </c>
      <c r="H205" s="10">
        <v>0</v>
      </c>
      <c r="I205" s="10">
        <v>0</v>
      </c>
      <c r="J205" s="11">
        <f>SUMIF(Round2[Dist ID],'SAFE Grants by District'!A205,Round2[Approved])</f>
        <v>0</v>
      </c>
      <c r="K205" s="11">
        <f>SUMIF(Round2[Dist ID],'SAFE Grants by District'!A205,Round2[Payment])</f>
        <v>0</v>
      </c>
      <c r="L205" s="11">
        <f t="shared" si="31"/>
        <v>0</v>
      </c>
      <c r="M205" s="10">
        <v>0</v>
      </c>
      <c r="N205" s="10">
        <v>0</v>
      </c>
      <c r="O205" s="10">
        <v>0</v>
      </c>
      <c r="P205" s="11">
        <f>SUMIF(Table3[Dist ID],'SAFE Grants by District'!A205,Table3[Approved])</f>
        <v>0</v>
      </c>
      <c r="Q205" s="11">
        <f>SUMIF(Table3[Dist ID],'SAFE Grants by District'!A205,Table3[Payment])</f>
        <v>0</v>
      </c>
      <c r="R205" s="15">
        <f t="shared" si="32"/>
        <v>0</v>
      </c>
      <c r="S205" s="10">
        <v>0</v>
      </c>
      <c r="T205" s="10">
        <v>0</v>
      </c>
      <c r="U205" s="10">
        <v>0</v>
      </c>
      <c r="V205" s="15">
        <v>0</v>
      </c>
      <c r="W205" s="10">
        <v>0</v>
      </c>
      <c r="X205" s="10">
        <v>0</v>
      </c>
      <c r="Y205" s="10">
        <v>0</v>
      </c>
      <c r="Z205" s="11">
        <f t="shared" si="33"/>
        <v>0</v>
      </c>
      <c r="AA205" s="10">
        <f t="shared" si="34"/>
        <v>0</v>
      </c>
      <c r="AB205" s="10">
        <f t="shared" si="35"/>
        <v>0</v>
      </c>
      <c r="AC205" s="15">
        <v>0</v>
      </c>
      <c r="AD205" s="10">
        <v>0</v>
      </c>
      <c r="AE205" s="10">
        <v>0</v>
      </c>
      <c r="AF205" s="10">
        <v>0</v>
      </c>
      <c r="AG205" s="47"/>
    </row>
    <row r="206" spans="1:33" ht="14.5" customHeight="1" x14ac:dyDescent="0.35">
      <c r="A206" s="13">
        <v>1005</v>
      </c>
      <c r="B206" s="3">
        <v>1004</v>
      </c>
      <c r="C206" s="4" t="s">
        <v>589</v>
      </c>
      <c r="D206" s="11">
        <f>SUMIF(Table1[Dist ID],'SAFE Grants by District'!A206,Table1[Approved])</f>
        <v>0</v>
      </c>
      <c r="E206" s="11">
        <f>SUMIF(Table1[Dist ID],'SAFE Grants by District'!A206,Table1[Payment])</f>
        <v>0</v>
      </c>
      <c r="F206" s="11">
        <f t="shared" si="30"/>
        <v>0</v>
      </c>
      <c r="G206" s="10">
        <v>0</v>
      </c>
      <c r="H206" s="10">
        <v>0</v>
      </c>
      <c r="I206" s="10">
        <v>0</v>
      </c>
      <c r="J206" s="11">
        <f>SUMIF(Round2[Dist ID],'SAFE Grants by District'!A206,Round2[Approved])</f>
        <v>0</v>
      </c>
      <c r="K206" s="11">
        <f>SUMIF(Round2[Dist ID],'SAFE Grants by District'!A206,Round2[Payment])</f>
        <v>0</v>
      </c>
      <c r="L206" s="11">
        <f t="shared" si="31"/>
        <v>0</v>
      </c>
      <c r="M206" s="10">
        <v>0</v>
      </c>
      <c r="N206" s="10">
        <v>0</v>
      </c>
      <c r="O206" s="10">
        <v>0</v>
      </c>
      <c r="P206" s="11">
        <f>SUMIF(Table3[Dist ID],'SAFE Grants by District'!A206,Table3[Approved])</f>
        <v>0</v>
      </c>
      <c r="Q206" s="11">
        <f>SUMIF(Table3[Dist ID],'SAFE Grants by District'!A206,Table3[Payment])</f>
        <v>0</v>
      </c>
      <c r="R206" s="15">
        <f t="shared" si="32"/>
        <v>0</v>
      </c>
      <c r="S206" s="10">
        <v>0</v>
      </c>
      <c r="T206" s="10">
        <v>0</v>
      </c>
      <c r="U206" s="10">
        <v>0</v>
      </c>
      <c r="V206" s="15">
        <v>0</v>
      </c>
      <c r="W206" s="10">
        <v>0</v>
      </c>
      <c r="X206" s="10">
        <v>0</v>
      </c>
      <c r="Y206" s="10">
        <v>0</v>
      </c>
      <c r="Z206" s="11">
        <f t="shared" si="33"/>
        <v>0</v>
      </c>
      <c r="AA206" s="10">
        <f t="shared" si="34"/>
        <v>0</v>
      </c>
      <c r="AB206" s="10">
        <f t="shared" si="35"/>
        <v>0</v>
      </c>
      <c r="AC206" s="15">
        <v>0</v>
      </c>
      <c r="AD206" s="10">
        <v>0</v>
      </c>
      <c r="AE206" s="10">
        <v>0</v>
      </c>
      <c r="AF206" s="10">
        <v>0</v>
      </c>
      <c r="AG206" s="47"/>
    </row>
    <row r="207" spans="1:33" ht="14.5" customHeight="1" x14ac:dyDescent="0.35">
      <c r="A207" s="13">
        <v>1004</v>
      </c>
      <c r="B207" s="3">
        <v>1143</v>
      </c>
      <c r="C207" s="4" t="s">
        <v>590</v>
      </c>
      <c r="D207" s="11">
        <f>SUMIF(Table1[Dist ID],'SAFE Grants by District'!A207,Table1[Approved])</f>
        <v>0</v>
      </c>
      <c r="E207" s="11">
        <f>SUMIF(Table1[Dist ID],'SAFE Grants by District'!A207,Table1[Payment])</f>
        <v>0</v>
      </c>
      <c r="F207" s="11">
        <f t="shared" si="30"/>
        <v>0</v>
      </c>
      <c r="G207" s="10">
        <v>0</v>
      </c>
      <c r="H207" s="10">
        <v>0</v>
      </c>
      <c r="I207" s="10">
        <v>0</v>
      </c>
      <c r="J207" s="11">
        <f>SUMIF(Round2[Dist ID],'SAFE Grants by District'!A207,Round2[Approved])</f>
        <v>0</v>
      </c>
      <c r="K207" s="11">
        <f>SUMIF(Round2[Dist ID],'SAFE Grants by District'!A207,Round2[Payment])</f>
        <v>0</v>
      </c>
      <c r="L207" s="11">
        <f t="shared" si="31"/>
        <v>0</v>
      </c>
      <c r="M207" s="10">
        <v>0</v>
      </c>
      <c r="N207" s="10">
        <v>0</v>
      </c>
      <c r="O207" s="10">
        <v>0</v>
      </c>
      <c r="P207" s="11">
        <f>SUMIF(Table3[Dist ID],'SAFE Grants by District'!A207,Table3[Approved])</f>
        <v>0</v>
      </c>
      <c r="Q207" s="11">
        <f>SUMIF(Table3[Dist ID],'SAFE Grants by District'!A207,Table3[Payment])</f>
        <v>0</v>
      </c>
      <c r="R207" s="15">
        <f t="shared" si="32"/>
        <v>0</v>
      </c>
      <c r="S207" s="10">
        <v>0</v>
      </c>
      <c r="T207" s="10">
        <v>0</v>
      </c>
      <c r="U207" s="10">
        <v>0</v>
      </c>
      <c r="V207" s="15">
        <v>0</v>
      </c>
      <c r="W207" s="10">
        <v>0</v>
      </c>
      <c r="X207" s="10">
        <v>0</v>
      </c>
      <c r="Y207" s="10">
        <v>0</v>
      </c>
      <c r="Z207" s="11">
        <f t="shared" si="33"/>
        <v>0</v>
      </c>
      <c r="AA207" s="10">
        <f t="shared" si="34"/>
        <v>0</v>
      </c>
      <c r="AB207" s="10">
        <f t="shared" si="35"/>
        <v>0</v>
      </c>
      <c r="AC207" s="15">
        <v>0</v>
      </c>
      <c r="AD207" s="10">
        <v>0</v>
      </c>
      <c r="AE207" s="10">
        <v>0</v>
      </c>
      <c r="AF207" s="10">
        <v>0</v>
      </c>
      <c r="AG207" s="47"/>
    </row>
    <row r="208" spans="1:33" ht="14.5" customHeight="1" x14ac:dyDescent="0.35">
      <c r="A208" s="13">
        <v>1008</v>
      </c>
      <c r="B208" s="3">
        <v>1007</v>
      </c>
      <c r="C208" s="4" t="s">
        <v>451</v>
      </c>
      <c r="D208" s="11">
        <f>SUMIF(Table1[Dist ID],'SAFE Grants by District'!A208,Table1[Approved])</f>
        <v>0</v>
      </c>
      <c r="E208" s="11">
        <f>SUMIF(Table1[Dist ID],'SAFE Grants by District'!A208,Table1[Payment])</f>
        <v>0</v>
      </c>
      <c r="F208" s="11">
        <f t="shared" si="30"/>
        <v>0</v>
      </c>
      <c r="G208" s="10">
        <v>0</v>
      </c>
      <c r="H208" s="10">
        <v>0</v>
      </c>
      <c r="I208" s="10">
        <v>0</v>
      </c>
      <c r="J208" s="11">
        <f>SUMIF(Round2[Dist ID],'SAFE Grants by District'!A208,Round2[Approved])</f>
        <v>29741</v>
      </c>
      <c r="K208" s="11">
        <f>SUMIF(Round2[Dist ID],'SAFE Grants by District'!A208,Round2[Payment])</f>
        <v>29741</v>
      </c>
      <c r="L208" s="11">
        <f t="shared" si="31"/>
        <v>0</v>
      </c>
      <c r="M208" s="10">
        <v>1</v>
      </c>
      <c r="N208" s="10">
        <v>0</v>
      </c>
      <c r="O208" s="10">
        <v>0</v>
      </c>
      <c r="P208" s="11">
        <f>SUMIF(Table3[Dist ID],'SAFE Grants by District'!A208,Table3[Approved])</f>
        <v>0</v>
      </c>
      <c r="Q208" s="11">
        <f>SUMIF(Table3[Dist ID],'SAFE Grants by District'!A208,Table3[Payment])</f>
        <v>0</v>
      </c>
      <c r="R208" s="15">
        <f t="shared" si="32"/>
        <v>0</v>
      </c>
      <c r="S208" s="10">
        <v>0</v>
      </c>
      <c r="T208" s="10">
        <v>0</v>
      </c>
      <c r="U208" s="10">
        <v>0</v>
      </c>
      <c r="V208" s="15">
        <v>0</v>
      </c>
      <c r="W208" s="10">
        <v>0</v>
      </c>
      <c r="X208" s="10">
        <v>0</v>
      </c>
      <c r="Y208" s="10">
        <v>0</v>
      </c>
      <c r="Z208" s="11">
        <f t="shared" si="33"/>
        <v>29741</v>
      </c>
      <c r="AA208" s="10">
        <f t="shared" si="34"/>
        <v>29741</v>
      </c>
      <c r="AB208" s="10">
        <f t="shared" si="35"/>
        <v>0</v>
      </c>
      <c r="AC208" s="15">
        <v>0</v>
      </c>
      <c r="AD208" s="10">
        <v>0</v>
      </c>
      <c r="AE208" s="10">
        <v>0</v>
      </c>
      <c r="AF208" s="10">
        <v>0</v>
      </c>
      <c r="AG208" s="47"/>
    </row>
    <row r="209" spans="1:33" ht="14.5" customHeight="1" x14ac:dyDescent="0.35">
      <c r="A209" s="13">
        <v>1009</v>
      </c>
      <c r="B209" s="3">
        <v>1008</v>
      </c>
      <c r="C209" s="4" t="s">
        <v>591</v>
      </c>
      <c r="D209" s="11">
        <f>SUMIF(Table1[Dist ID],'SAFE Grants by District'!A209,Table1[Approved])</f>
        <v>0</v>
      </c>
      <c r="E209" s="11">
        <f>SUMIF(Table1[Dist ID],'SAFE Grants by District'!A209,Table1[Payment])</f>
        <v>0</v>
      </c>
      <c r="F209" s="11">
        <f t="shared" si="30"/>
        <v>0</v>
      </c>
      <c r="G209" s="10">
        <v>0</v>
      </c>
      <c r="H209" s="10">
        <v>0</v>
      </c>
      <c r="I209" s="10">
        <v>0</v>
      </c>
      <c r="J209" s="11">
        <f>SUMIF(Round2[Dist ID],'SAFE Grants by District'!A209,Round2[Approved])</f>
        <v>0</v>
      </c>
      <c r="K209" s="11">
        <f>SUMIF(Round2[Dist ID],'SAFE Grants by District'!A209,Round2[Payment])</f>
        <v>0</v>
      </c>
      <c r="L209" s="11">
        <f t="shared" si="31"/>
        <v>0</v>
      </c>
      <c r="M209" s="10">
        <v>0</v>
      </c>
      <c r="N209" s="10">
        <v>0</v>
      </c>
      <c r="O209" s="10">
        <v>0</v>
      </c>
      <c r="P209" s="11">
        <f>SUMIF(Table3[Dist ID],'SAFE Grants by District'!A209,Table3[Approved])</f>
        <v>0</v>
      </c>
      <c r="Q209" s="11">
        <f>SUMIF(Table3[Dist ID],'SAFE Grants by District'!A209,Table3[Payment])</f>
        <v>0</v>
      </c>
      <c r="R209" s="15">
        <f t="shared" si="32"/>
        <v>0</v>
      </c>
      <c r="S209" s="10">
        <v>0</v>
      </c>
      <c r="T209" s="10">
        <v>0</v>
      </c>
      <c r="U209" s="10">
        <v>0</v>
      </c>
      <c r="V209" s="15">
        <v>0</v>
      </c>
      <c r="W209" s="10">
        <v>0</v>
      </c>
      <c r="X209" s="10">
        <v>0</v>
      </c>
      <c r="Y209" s="10">
        <v>0</v>
      </c>
      <c r="Z209" s="11">
        <f t="shared" si="33"/>
        <v>0</v>
      </c>
      <c r="AA209" s="10">
        <f t="shared" si="34"/>
        <v>0</v>
      </c>
      <c r="AB209" s="10">
        <f t="shared" si="35"/>
        <v>0</v>
      </c>
      <c r="AC209" s="15">
        <v>0</v>
      </c>
      <c r="AD209" s="10">
        <v>0</v>
      </c>
      <c r="AE209" s="10">
        <v>0</v>
      </c>
      <c r="AF209" s="10">
        <v>0</v>
      </c>
      <c r="AG209" s="47"/>
    </row>
    <row r="210" spans="1:33" ht="14.5" customHeight="1" x14ac:dyDescent="0.35">
      <c r="A210" s="13">
        <v>1010</v>
      </c>
      <c r="B210" s="3">
        <v>1009</v>
      </c>
      <c r="C210" s="4" t="s">
        <v>592</v>
      </c>
      <c r="D210" s="11">
        <f>SUMIF(Table1[Dist ID],'SAFE Grants by District'!A210,Table1[Approved])</f>
        <v>0</v>
      </c>
      <c r="E210" s="11">
        <f>SUMIF(Table1[Dist ID],'SAFE Grants by District'!A210,Table1[Payment])</f>
        <v>0</v>
      </c>
      <c r="F210" s="11">
        <f t="shared" si="30"/>
        <v>0</v>
      </c>
      <c r="G210" s="10">
        <v>0</v>
      </c>
      <c r="H210" s="10">
        <v>0</v>
      </c>
      <c r="I210" s="10">
        <v>0</v>
      </c>
      <c r="J210" s="11">
        <f>SUMIF(Round2[Dist ID],'SAFE Grants by District'!A210,Round2[Approved])</f>
        <v>0</v>
      </c>
      <c r="K210" s="11">
        <f>SUMIF(Round2[Dist ID],'SAFE Grants by District'!A210,Round2[Payment])</f>
        <v>0</v>
      </c>
      <c r="L210" s="11">
        <f t="shared" si="31"/>
        <v>0</v>
      </c>
      <c r="M210" s="10">
        <v>0</v>
      </c>
      <c r="N210" s="10">
        <v>0</v>
      </c>
      <c r="O210" s="10">
        <v>0</v>
      </c>
      <c r="P210" s="11">
        <f>SUMIF(Table3[Dist ID],'SAFE Grants by District'!A210,Table3[Approved])</f>
        <v>0</v>
      </c>
      <c r="Q210" s="11">
        <f>SUMIF(Table3[Dist ID],'SAFE Grants by District'!A210,Table3[Payment])</f>
        <v>0</v>
      </c>
      <c r="R210" s="15">
        <f t="shared" si="32"/>
        <v>0</v>
      </c>
      <c r="S210" s="10">
        <v>0</v>
      </c>
      <c r="T210" s="10">
        <v>0</v>
      </c>
      <c r="U210" s="10">
        <v>0</v>
      </c>
      <c r="V210" s="15">
        <v>0</v>
      </c>
      <c r="W210" s="10">
        <v>0</v>
      </c>
      <c r="X210" s="10">
        <v>0</v>
      </c>
      <c r="Y210" s="10">
        <v>0</v>
      </c>
      <c r="Z210" s="11">
        <f t="shared" si="33"/>
        <v>0</v>
      </c>
      <c r="AA210" s="10">
        <f t="shared" si="34"/>
        <v>0</v>
      </c>
      <c r="AB210" s="10">
        <f t="shared" si="35"/>
        <v>0</v>
      </c>
      <c r="AC210" s="15">
        <v>0</v>
      </c>
      <c r="AD210" s="10">
        <v>0</v>
      </c>
      <c r="AE210" s="10">
        <v>0</v>
      </c>
      <c r="AF210" s="10">
        <v>0</v>
      </c>
      <c r="AG210" s="47"/>
    </row>
    <row r="211" spans="1:33" ht="14.5" customHeight="1" x14ac:dyDescent="0.35">
      <c r="A211" s="13">
        <v>1011</v>
      </c>
      <c r="B211" s="3">
        <v>1010</v>
      </c>
      <c r="C211" s="4" t="s">
        <v>593</v>
      </c>
      <c r="D211" s="11">
        <f>SUMIF(Table1[Dist ID],'SAFE Grants by District'!A211,Table1[Approved])</f>
        <v>0</v>
      </c>
      <c r="E211" s="11">
        <f>SUMIF(Table1[Dist ID],'SAFE Grants by District'!A211,Table1[Payment])</f>
        <v>0</v>
      </c>
      <c r="F211" s="11">
        <f t="shared" si="30"/>
        <v>0</v>
      </c>
      <c r="G211" s="10">
        <v>0</v>
      </c>
      <c r="H211" s="10">
        <v>0</v>
      </c>
      <c r="I211" s="10">
        <v>0</v>
      </c>
      <c r="J211" s="11">
        <f>SUMIF(Round2[Dist ID],'SAFE Grants by District'!A211,Round2[Approved])</f>
        <v>0</v>
      </c>
      <c r="K211" s="11">
        <f>SUMIF(Round2[Dist ID],'SAFE Grants by District'!A211,Round2[Payment])</f>
        <v>0</v>
      </c>
      <c r="L211" s="11">
        <f t="shared" si="31"/>
        <v>0</v>
      </c>
      <c r="M211" s="10">
        <v>0</v>
      </c>
      <c r="N211" s="10">
        <v>0</v>
      </c>
      <c r="O211" s="10">
        <v>0</v>
      </c>
      <c r="P211" s="11">
        <f>SUMIF(Table3[Dist ID],'SAFE Grants by District'!A211,Table3[Approved])</f>
        <v>0</v>
      </c>
      <c r="Q211" s="11">
        <f>SUMIF(Table3[Dist ID],'SAFE Grants by District'!A211,Table3[Payment])</f>
        <v>0</v>
      </c>
      <c r="R211" s="15">
        <f t="shared" si="32"/>
        <v>0</v>
      </c>
      <c r="S211" s="10">
        <v>0</v>
      </c>
      <c r="T211" s="10">
        <v>0</v>
      </c>
      <c r="U211" s="10">
        <v>0</v>
      </c>
      <c r="V211" s="15">
        <v>0</v>
      </c>
      <c r="W211" s="10">
        <v>0</v>
      </c>
      <c r="X211" s="10">
        <v>0</v>
      </c>
      <c r="Y211" s="10">
        <v>0</v>
      </c>
      <c r="Z211" s="11">
        <f t="shared" si="33"/>
        <v>0</v>
      </c>
      <c r="AA211" s="10">
        <f t="shared" si="34"/>
        <v>0</v>
      </c>
      <c r="AB211" s="10">
        <f t="shared" si="35"/>
        <v>0</v>
      </c>
      <c r="AC211" s="15">
        <v>0</v>
      </c>
      <c r="AD211" s="10">
        <v>0</v>
      </c>
      <c r="AE211" s="10">
        <v>0</v>
      </c>
      <c r="AF211" s="10">
        <v>0</v>
      </c>
      <c r="AG211" s="47"/>
    </row>
    <row r="212" spans="1:33" ht="14.5" customHeight="1" x14ac:dyDescent="0.35">
      <c r="A212" s="13">
        <v>1012</v>
      </c>
      <c r="B212" s="3">
        <v>1011</v>
      </c>
      <c r="C212" s="4" t="s">
        <v>594</v>
      </c>
      <c r="D212" s="11">
        <f>SUMIF(Table1[Dist ID],'SAFE Grants by District'!A212,Table1[Approved])</f>
        <v>0</v>
      </c>
      <c r="E212" s="11">
        <f>SUMIF(Table1[Dist ID],'SAFE Grants by District'!A212,Table1[Payment])</f>
        <v>0</v>
      </c>
      <c r="F212" s="11">
        <f t="shared" si="30"/>
        <v>0</v>
      </c>
      <c r="G212" s="10">
        <v>0</v>
      </c>
      <c r="H212" s="10">
        <v>0</v>
      </c>
      <c r="I212" s="10">
        <v>0</v>
      </c>
      <c r="J212" s="11">
        <f>SUMIF(Round2[Dist ID],'SAFE Grants by District'!A212,Round2[Approved])</f>
        <v>0</v>
      </c>
      <c r="K212" s="11">
        <f>SUMIF(Round2[Dist ID],'SAFE Grants by District'!A212,Round2[Payment])</f>
        <v>0</v>
      </c>
      <c r="L212" s="11">
        <f t="shared" si="31"/>
        <v>0</v>
      </c>
      <c r="M212" s="10">
        <v>0</v>
      </c>
      <c r="N212" s="10">
        <v>0</v>
      </c>
      <c r="O212" s="10">
        <v>0</v>
      </c>
      <c r="P212" s="11">
        <f>SUMIF(Table3[Dist ID],'SAFE Grants by District'!A212,Table3[Approved])</f>
        <v>0</v>
      </c>
      <c r="Q212" s="11">
        <f>SUMIF(Table3[Dist ID],'SAFE Grants by District'!A212,Table3[Payment])</f>
        <v>0</v>
      </c>
      <c r="R212" s="15">
        <f t="shared" si="32"/>
        <v>0</v>
      </c>
      <c r="S212" s="10">
        <v>0</v>
      </c>
      <c r="T212" s="10">
        <v>0</v>
      </c>
      <c r="U212" s="10">
        <v>0</v>
      </c>
      <c r="V212" s="15">
        <v>0</v>
      </c>
      <c r="W212" s="10">
        <v>0</v>
      </c>
      <c r="X212" s="10">
        <v>0</v>
      </c>
      <c r="Y212" s="10">
        <v>0</v>
      </c>
      <c r="Z212" s="11">
        <f t="shared" si="33"/>
        <v>0</v>
      </c>
      <c r="AA212" s="10">
        <f t="shared" si="34"/>
        <v>0</v>
      </c>
      <c r="AB212" s="10">
        <f t="shared" si="35"/>
        <v>0</v>
      </c>
      <c r="AC212" s="15">
        <v>0</v>
      </c>
      <c r="AD212" s="10">
        <v>0</v>
      </c>
      <c r="AE212" s="10">
        <v>0</v>
      </c>
      <c r="AF212" s="10">
        <v>0</v>
      </c>
      <c r="AG212" s="47"/>
    </row>
    <row r="213" spans="1:33" ht="14.5" customHeight="1" x14ac:dyDescent="0.35">
      <c r="A213" s="13">
        <v>1013</v>
      </c>
      <c r="B213" s="3">
        <v>1012</v>
      </c>
      <c r="C213" s="4" t="s">
        <v>595</v>
      </c>
      <c r="D213" s="11">
        <f>SUMIF(Table1[Dist ID],'SAFE Grants by District'!A213,Table1[Approved])</f>
        <v>0</v>
      </c>
      <c r="E213" s="11">
        <f>SUMIF(Table1[Dist ID],'SAFE Grants by District'!A213,Table1[Payment])</f>
        <v>0</v>
      </c>
      <c r="F213" s="11">
        <f t="shared" si="30"/>
        <v>0</v>
      </c>
      <c r="G213" s="10">
        <v>0</v>
      </c>
      <c r="H213" s="10">
        <v>0</v>
      </c>
      <c r="I213" s="10">
        <v>0</v>
      </c>
      <c r="J213" s="11">
        <f>SUMIF(Round2[Dist ID],'SAFE Grants by District'!A213,Round2[Approved])</f>
        <v>0</v>
      </c>
      <c r="K213" s="11">
        <f>SUMIF(Round2[Dist ID],'SAFE Grants by District'!A213,Round2[Payment])</f>
        <v>0</v>
      </c>
      <c r="L213" s="11">
        <f t="shared" si="31"/>
        <v>0</v>
      </c>
      <c r="M213" s="10">
        <v>0</v>
      </c>
      <c r="N213" s="10">
        <v>0</v>
      </c>
      <c r="O213" s="10">
        <v>0</v>
      </c>
      <c r="P213" s="11">
        <f>SUMIF(Table3[Dist ID],'SAFE Grants by District'!A213,Table3[Approved])</f>
        <v>0</v>
      </c>
      <c r="Q213" s="11">
        <f>SUMIF(Table3[Dist ID],'SAFE Grants by District'!A213,Table3[Payment])</f>
        <v>0</v>
      </c>
      <c r="R213" s="15">
        <f t="shared" si="32"/>
        <v>0</v>
      </c>
      <c r="S213" s="10">
        <v>0</v>
      </c>
      <c r="T213" s="10">
        <v>0</v>
      </c>
      <c r="U213" s="10">
        <v>0</v>
      </c>
      <c r="V213" s="15">
        <v>0</v>
      </c>
      <c r="W213" s="10">
        <v>0</v>
      </c>
      <c r="X213" s="10">
        <v>0</v>
      </c>
      <c r="Y213" s="10">
        <v>0</v>
      </c>
      <c r="Z213" s="11">
        <f t="shared" si="33"/>
        <v>0</v>
      </c>
      <c r="AA213" s="10">
        <f t="shared" si="34"/>
        <v>0</v>
      </c>
      <c r="AB213" s="10">
        <f t="shared" si="35"/>
        <v>0</v>
      </c>
      <c r="AC213" s="15">
        <v>0</v>
      </c>
      <c r="AD213" s="10">
        <v>0</v>
      </c>
      <c r="AE213" s="10">
        <v>0</v>
      </c>
      <c r="AF213" s="10">
        <v>0</v>
      </c>
      <c r="AG213" s="47"/>
    </row>
    <row r="214" spans="1:33" ht="14.5" customHeight="1" x14ac:dyDescent="0.35">
      <c r="A214" s="13">
        <v>1015</v>
      </c>
      <c r="B214" s="3">
        <v>1014</v>
      </c>
      <c r="C214" s="4" t="s">
        <v>596</v>
      </c>
      <c r="D214" s="11">
        <f>SUMIF(Table1[Dist ID],'SAFE Grants by District'!A214,Table1[Approved])</f>
        <v>0</v>
      </c>
      <c r="E214" s="11">
        <f>SUMIF(Table1[Dist ID],'SAFE Grants by District'!A214,Table1[Payment])</f>
        <v>0</v>
      </c>
      <c r="F214" s="11">
        <f t="shared" si="30"/>
        <v>0</v>
      </c>
      <c r="G214" s="10">
        <v>0</v>
      </c>
      <c r="H214" s="10">
        <v>0</v>
      </c>
      <c r="I214" s="10">
        <v>0</v>
      </c>
      <c r="J214" s="11">
        <f>SUMIF(Round2[Dist ID],'SAFE Grants by District'!A214,Round2[Approved])</f>
        <v>0</v>
      </c>
      <c r="K214" s="11">
        <f>SUMIF(Round2[Dist ID],'SAFE Grants by District'!A214,Round2[Payment])</f>
        <v>0</v>
      </c>
      <c r="L214" s="11">
        <f t="shared" si="31"/>
        <v>0</v>
      </c>
      <c r="M214" s="10">
        <v>0</v>
      </c>
      <c r="N214" s="10">
        <v>0</v>
      </c>
      <c r="O214" s="10">
        <v>0</v>
      </c>
      <c r="P214" s="11">
        <f>SUMIF(Table3[Dist ID],'SAFE Grants by District'!A214,Table3[Approved])</f>
        <v>0</v>
      </c>
      <c r="Q214" s="11">
        <f>SUMIF(Table3[Dist ID],'SAFE Grants by District'!A214,Table3[Payment])</f>
        <v>0</v>
      </c>
      <c r="R214" s="15">
        <f t="shared" si="32"/>
        <v>0</v>
      </c>
      <c r="S214" s="10">
        <v>0</v>
      </c>
      <c r="T214" s="10">
        <v>0</v>
      </c>
      <c r="U214" s="10">
        <v>0</v>
      </c>
      <c r="V214" s="15">
        <v>0</v>
      </c>
      <c r="W214" s="10">
        <v>0</v>
      </c>
      <c r="X214" s="10">
        <v>0</v>
      </c>
      <c r="Y214" s="10">
        <v>0</v>
      </c>
      <c r="Z214" s="11">
        <f t="shared" si="33"/>
        <v>0</v>
      </c>
      <c r="AA214" s="10">
        <f t="shared" si="34"/>
        <v>0</v>
      </c>
      <c r="AB214" s="10">
        <f t="shared" si="35"/>
        <v>0</v>
      </c>
      <c r="AC214" s="15">
        <v>0</v>
      </c>
      <c r="AD214" s="10">
        <v>0</v>
      </c>
      <c r="AE214" s="10">
        <v>0</v>
      </c>
      <c r="AF214" s="10">
        <v>0</v>
      </c>
      <c r="AG214" s="47"/>
    </row>
    <row r="215" spans="1:33" ht="14.5" customHeight="1" x14ac:dyDescent="0.35">
      <c r="A215" s="13">
        <v>1016</v>
      </c>
      <c r="B215" s="3">
        <v>1015</v>
      </c>
      <c r="C215" s="4" t="s">
        <v>597</v>
      </c>
      <c r="D215" s="11">
        <f>SUMIF(Table1[Dist ID],'SAFE Grants by District'!A215,Table1[Approved])</f>
        <v>0</v>
      </c>
      <c r="E215" s="11">
        <f>SUMIF(Table1[Dist ID],'SAFE Grants by District'!A215,Table1[Payment])</f>
        <v>0</v>
      </c>
      <c r="F215" s="11">
        <f t="shared" si="30"/>
        <v>0</v>
      </c>
      <c r="G215" s="10">
        <v>0</v>
      </c>
      <c r="H215" s="10">
        <v>0</v>
      </c>
      <c r="I215" s="10">
        <v>0</v>
      </c>
      <c r="J215" s="11">
        <f>SUMIF(Round2[Dist ID],'SAFE Grants by District'!A215,Round2[Approved])</f>
        <v>0</v>
      </c>
      <c r="K215" s="11">
        <f>SUMIF(Round2[Dist ID],'SAFE Grants by District'!A215,Round2[Payment])</f>
        <v>0</v>
      </c>
      <c r="L215" s="11">
        <f t="shared" si="31"/>
        <v>0</v>
      </c>
      <c r="M215" s="10">
        <v>0</v>
      </c>
      <c r="N215" s="10">
        <v>0</v>
      </c>
      <c r="O215" s="10">
        <v>0</v>
      </c>
      <c r="P215" s="11">
        <f>SUMIF(Table3[Dist ID],'SAFE Grants by District'!A215,Table3[Approved])</f>
        <v>0</v>
      </c>
      <c r="Q215" s="11">
        <f>SUMIF(Table3[Dist ID],'SAFE Grants by District'!A215,Table3[Payment])</f>
        <v>0</v>
      </c>
      <c r="R215" s="15">
        <f t="shared" si="32"/>
        <v>0</v>
      </c>
      <c r="S215" s="10">
        <v>0</v>
      </c>
      <c r="T215" s="10">
        <v>0</v>
      </c>
      <c r="U215" s="10">
        <v>0</v>
      </c>
      <c r="V215" s="15">
        <v>0</v>
      </c>
      <c r="W215" s="10">
        <v>0</v>
      </c>
      <c r="X215" s="10">
        <v>0</v>
      </c>
      <c r="Y215" s="10">
        <v>0</v>
      </c>
      <c r="Z215" s="11">
        <f t="shared" si="33"/>
        <v>0</v>
      </c>
      <c r="AA215" s="10">
        <f t="shared" si="34"/>
        <v>0</v>
      </c>
      <c r="AB215" s="10">
        <f t="shared" si="35"/>
        <v>0</v>
      </c>
      <c r="AC215" s="15">
        <v>0</v>
      </c>
      <c r="AD215" s="10">
        <v>0</v>
      </c>
      <c r="AE215" s="10">
        <v>0</v>
      </c>
      <c r="AF215" s="10">
        <v>0</v>
      </c>
      <c r="AG215" s="47"/>
    </row>
    <row r="216" spans="1:33" ht="14.5" customHeight="1" x14ac:dyDescent="0.35">
      <c r="A216" s="13">
        <v>1017</v>
      </c>
      <c r="B216" s="3">
        <v>1016</v>
      </c>
      <c r="C216" s="4" t="s">
        <v>598</v>
      </c>
      <c r="D216" s="11">
        <f>SUMIF(Table1[Dist ID],'SAFE Grants by District'!A216,Table1[Approved])</f>
        <v>0</v>
      </c>
      <c r="E216" s="11">
        <f>SUMIF(Table1[Dist ID],'SAFE Grants by District'!A216,Table1[Payment])</f>
        <v>0</v>
      </c>
      <c r="F216" s="11">
        <f t="shared" si="30"/>
        <v>0</v>
      </c>
      <c r="G216" s="10">
        <v>0</v>
      </c>
      <c r="H216" s="10">
        <v>0</v>
      </c>
      <c r="I216" s="10">
        <v>0</v>
      </c>
      <c r="J216" s="11">
        <f>SUMIF(Round2[Dist ID],'SAFE Grants by District'!A216,Round2[Approved])</f>
        <v>0</v>
      </c>
      <c r="K216" s="11">
        <f>SUMIF(Round2[Dist ID],'SAFE Grants by District'!A216,Round2[Payment])</f>
        <v>0</v>
      </c>
      <c r="L216" s="11">
        <f t="shared" si="31"/>
        <v>0</v>
      </c>
      <c r="M216" s="10">
        <v>0</v>
      </c>
      <c r="N216" s="10">
        <v>0</v>
      </c>
      <c r="O216" s="10">
        <v>0</v>
      </c>
      <c r="P216" s="11">
        <f>SUMIF(Table3[Dist ID],'SAFE Grants by District'!A216,Table3[Approved])</f>
        <v>0</v>
      </c>
      <c r="Q216" s="11">
        <f>SUMIF(Table3[Dist ID],'SAFE Grants by District'!A216,Table3[Payment])</f>
        <v>0</v>
      </c>
      <c r="R216" s="15">
        <f t="shared" si="32"/>
        <v>0</v>
      </c>
      <c r="S216" s="10">
        <v>0</v>
      </c>
      <c r="T216" s="10">
        <v>0</v>
      </c>
      <c r="U216" s="10">
        <v>0</v>
      </c>
      <c r="V216" s="15">
        <v>0</v>
      </c>
      <c r="W216" s="10">
        <v>0</v>
      </c>
      <c r="X216" s="10">
        <v>0</v>
      </c>
      <c r="Y216" s="10">
        <v>0</v>
      </c>
      <c r="Z216" s="11">
        <f t="shared" si="33"/>
        <v>0</v>
      </c>
      <c r="AA216" s="10">
        <f t="shared" si="34"/>
        <v>0</v>
      </c>
      <c r="AB216" s="10">
        <f t="shared" si="35"/>
        <v>0</v>
      </c>
      <c r="AC216" s="15">
        <v>0</v>
      </c>
      <c r="AD216" s="10">
        <v>0</v>
      </c>
      <c r="AE216" s="10">
        <v>0</v>
      </c>
      <c r="AF216" s="10">
        <v>0</v>
      </c>
      <c r="AG216" s="47"/>
    </row>
    <row r="217" spans="1:33" ht="14.5" customHeight="1" x14ac:dyDescent="0.35">
      <c r="A217" s="13">
        <v>1018</v>
      </c>
      <c r="B217" s="3">
        <v>1017</v>
      </c>
      <c r="C217" s="4" t="s">
        <v>599</v>
      </c>
      <c r="D217" s="11">
        <f>SUMIF(Table1[Dist ID],'SAFE Grants by District'!A217,Table1[Approved])</f>
        <v>0</v>
      </c>
      <c r="E217" s="11">
        <f>SUMIF(Table1[Dist ID],'SAFE Grants by District'!A217,Table1[Payment])</f>
        <v>0</v>
      </c>
      <c r="F217" s="11">
        <f t="shared" si="30"/>
        <v>0</v>
      </c>
      <c r="G217" s="10">
        <v>0</v>
      </c>
      <c r="H217" s="10">
        <v>0</v>
      </c>
      <c r="I217" s="10">
        <v>0</v>
      </c>
      <c r="J217" s="11">
        <f>SUMIF(Round2[Dist ID],'SAFE Grants by District'!A217,Round2[Approved])</f>
        <v>0</v>
      </c>
      <c r="K217" s="11">
        <f>SUMIF(Round2[Dist ID],'SAFE Grants by District'!A217,Round2[Payment])</f>
        <v>0</v>
      </c>
      <c r="L217" s="11">
        <f t="shared" si="31"/>
        <v>0</v>
      </c>
      <c r="M217" s="10">
        <v>0</v>
      </c>
      <c r="N217" s="10">
        <v>0</v>
      </c>
      <c r="O217" s="10">
        <v>0</v>
      </c>
      <c r="P217" s="11">
        <f>SUMIF(Table3[Dist ID],'SAFE Grants by District'!A217,Table3[Approved])</f>
        <v>0</v>
      </c>
      <c r="Q217" s="11">
        <f>SUMIF(Table3[Dist ID],'SAFE Grants by District'!A217,Table3[Payment])</f>
        <v>0</v>
      </c>
      <c r="R217" s="15">
        <f t="shared" si="32"/>
        <v>0</v>
      </c>
      <c r="S217" s="10">
        <v>0</v>
      </c>
      <c r="T217" s="10">
        <v>0</v>
      </c>
      <c r="U217" s="10">
        <v>0</v>
      </c>
      <c r="V217" s="15">
        <v>0</v>
      </c>
      <c r="W217" s="10">
        <v>0</v>
      </c>
      <c r="X217" s="10">
        <v>0</v>
      </c>
      <c r="Y217" s="10">
        <v>0</v>
      </c>
      <c r="Z217" s="11">
        <f t="shared" si="33"/>
        <v>0</v>
      </c>
      <c r="AA217" s="10">
        <f t="shared" si="34"/>
        <v>0</v>
      </c>
      <c r="AB217" s="10">
        <f t="shared" si="35"/>
        <v>0</v>
      </c>
      <c r="AC217" s="15">
        <v>0</v>
      </c>
      <c r="AD217" s="10">
        <v>0</v>
      </c>
      <c r="AE217" s="10">
        <v>0</v>
      </c>
      <c r="AF217" s="10">
        <v>0</v>
      </c>
      <c r="AG217" s="47"/>
    </row>
    <row r="218" spans="1:33" ht="14.5" customHeight="1" x14ac:dyDescent="0.35">
      <c r="A218" s="13">
        <v>1020</v>
      </c>
      <c r="B218" s="3">
        <v>1019</v>
      </c>
      <c r="C218" s="4" t="s">
        <v>600</v>
      </c>
      <c r="D218" s="11">
        <f>SUMIF(Table1[Dist ID],'SAFE Grants by District'!A218,Table1[Approved])</f>
        <v>0</v>
      </c>
      <c r="E218" s="11">
        <f>SUMIF(Table1[Dist ID],'SAFE Grants by District'!A218,Table1[Payment])</f>
        <v>0</v>
      </c>
      <c r="F218" s="11">
        <f t="shared" si="30"/>
        <v>0</v>
      </c>
      <c r="G218" s="10">
        <v>0</v>
      </c>
      <c r="H218" s="10">
        <v>0</v>
      </c>
      <c r="I218" s="10">
        <v>0</v>
      </c>
      <c r="J218" s="11">
        <f>SUMIF(Round2[Dist ID],'SAFE Grants by District'!A218,Round2[Approved])</f>
        <v>0</v>
      </c>
      <c r="K218" s="11">
        <f>SUMIF(Round2[Dist ID],'SAFE Grants by District'!A218,Round2[Payment])</f>
        <v>0</v>
      </c>
      <c r="L218" s="11">
        <f t="shared" si="31"/>
        <v>0</v>
      </c>
      <c r="M218" s="10">
        <v>0</v>
      </c>
      <c r="N218" s="10">
        <v>0</v>
      </c>
      <c r="O218" s="10">
        <v>0</v>
      </c>
      <c r="P218" s="11">
        <f>SUMIF(Table3[Dist ID],'SAFE Grants by District'!A218,Table3[Approved])</f>
        <v>0</v>
      </c>
      <c r="Q218" s="11">
        <f>SUMIF(Table3[Dist ID],'SAFE Grants by District'!A218,Table3[Payment])</f>
        <v>0</v>
      </c>
      <c r="R218" s="15">
        <f t="shared" si="32"/>
        <v>0</v>
      </c>
      <c r="S218" s="10">
        <v>0</v>
      </c>
      <c r="T218" s="10">
        <v>0</v>
      </c>
      <c r="U218" s="10">
        <v>0</v>
      </c>
      <c r="V218" s="15">
        <v>0</v>
      </c>
      <c r="W218" s="10">
        <v>0</v>
      </c>
      <c r="X218" s="10">
        <v>0</v>
      </c>
      <c r="Y218" s="10">
        <v>0</v>
      </c>
      <c r="Z218" s="11">
        <f t="shared" si="33"/>
        <v>0</v>
      </c>
      <c r="AA218" s="10">
        <f t="shared" si="34"/>
        <v>0</v>
      </c>
      <c r="AB218" s="10">
        <f t="shared" si="35"/>
        <v>0</v>
      </c>
      <c r="AC218" s="15">
        <v>0</v>
      </c>
      <c r="AD218" s="10">
        <v>0</v>
      </c>
      <c r="AE218" s="10">
        <v>0</v>
      </c>
      <c r="AF218" s="10">
        <v>0</v>
      </c>
      <c r="AG218" s="47"/>
    </row>
    <row r="219" spans="1:33" ht="14.5" customHeight="1" x14ac:dyDescent="0.35">
      <c r="A219" s="13">
        <v>1021</v>
      </c>
      <c r="B219" s="3">
        <v>1020</v>
      </c>
      <c r="C219" s="4" t="s">
        <v>601</v>
      </c>
      <c r="D219" s="11">
        <f>SUMIF(Table1[Dist ID],'SAFE Grants by District'!A219,Table1[Approved])</f>
        <v>0</v>
      </c>
      <c r="E219" s="11">
        <f>SUMIF(Table1[Dist ID],'SAFE Grants by District'!A219,Table1[Payment])</f>
        <v>0</v>
      </c>
      <c r="F219" s="11">
        <f t="shared" si="30"/>
        <v>0</v>
      </c>
      <c r="G219" s="10">
        <v>0</v>
      </c>
      <c r="H219" s="10">
        <v>0</v>
      </c>
      <c r="I219" s="10">
        <v>0</v>
      </c>
      <c r="J219" s="11">
        <f>SUMIF(Round2[Dist ID],'SAFE Grants by District'!A219,Round2[Approved])</f>
        <v>0</v>
      </c>
      <c r="K219" s="11">
        <f>SUMIF(Round2[Dist ID],'SAFE Grants by District'!A219,Round2[Payment])</f>
        <v>0</v>
      </c>
      <c r="L219" s="11">
        <f t="shared" si="31"/>
        <v>0</v>
      </c>
      <c r="M219" s="10">
        <v>0</v>
      </c>
      <c r="N219" s="10">
        <v>0</v>
      </c>
      <c r="O219" s="10">
        <v>0</v>
      </c>
      <c r="P219" s="11">
        <f>SUMIF(Table3[Dist ID],'SAFE Grants by District'!A219,Table3[Approved])</f>
        <v>0</v>
      </c>
      <c r="Q219" s="11">
        <f>SUMIF(Table3[Dist ID],'SAFE Grants by District'!A219,Table3[Payment])</f>
        <v>0</v>
      </c>
      <c r="R219" s="15">
        <f t="shared" si="32"/>
        <v>0</v>
      </c>
      <c r="S219" s="10">
        <v>0</v>
      </c>
      <c r="T219" s="10">
        <v>0</v>
      </c>
      <c r="U219" s="10">
        <v>0</v>
      </c>
      <c r="V219" s="15">
        <v>0</v>
      </c>
      <c r="W219" s="10">
        <v>0</v>
      </c>
      <c r="X219" s="10">
        <v>0</v>
      </c>
      <c r="Y219" s="10">
        <v>0</v>
      </c>
      <c r="Z219" s="11">
        <f t="shared" si="33"/>
        <v>0</v>
      </c>
      <c r="AA219" s="10">
        <f t="shared" si="34"/>
        <v>0</v>
      </c>
      <c r="AB219" s="10">
        <f t="shared" si="35"/>
        <v>0</v>
      </c>
      <c r="AC219" s="15">
        <v>0</v>
      </c>
      <c r="AD219" s="10">
        <v>0</v>
      </c>
      <c r="AE219" s="10">
        <v>0</v>
      </c>
      <c r="AF219" s="10">
        <v>0</v>
      </c>
      <c r="AG219" s="47"/>
    </row>
    <row r="220" spans="1:33" ht="14.5" customHeight="1" x14ac:dyDescent="0.35">
      <c r="A220" s="13">
        <v>1022</v>
      </c>
      <c r="B220" s="3">
        <v>1021</v>
      </c>
      <c r="C220" s="4" t="s">
        <v>602</v>
      </c>
      <c r="D220" s="11">
        <f>SUMIF(Table1[Dist ID],'SAFE Grants by District'!A220,Table1[Approved])</f>
        <v>0</v>
      </c>
      <c r="E220" s="11">
        <f>SUMIF(Table1[Dist ID],'SAFE Grants by District'!A220,Table1[Payment])</f>
        <v>0</v>
      </c>
      <c r="F220" s="11">
        <f t="shared" si="30"/>
        <v>0</v>
      </c>
      <c r="G220" s="10">
        <v>0</v>
      </c>
      <c r="H220" s="10">
        <v>0</v>
      </c>
      <c r="I220" s="10">
        <v>0</v>
      </c>
      <c r="J220" s="11">
        <f>SUMIF(Round2[Dist ID],'SAFE Grants by District'!A220,Round2[Approved])</f>
        <v>0</v>
      </c>
      <c r="K220" s="11">
        <f>SUMIF(Round2[Dist ID],'SAFE Grants by District'!A220,Round2[Payment])</f>
        <v>0</v>
      </c>
      <c r="L220" s="11">
        <f t="shared" si="31"/>
        <v>0</v>
      </c>
      <c r="M220" s="10">
        <v>0</v>
      </c>
      <c r="N220" s="10">
        <v>0</v>
      </c>
      <c r="O220" s="10">
        <v>0</v>
      </c>
      <c r="P220" s="11">
        <f>SUMIF(Table3[Dist ID],'SAFE Grants by District'!A220,Table3[Approved])</f>
        <v>0</v>
      </c>
      <c r="Q220" s="11">
        <f>SUMIF(Table3[Dist ID],'SAFE Grants by District'!A220,Table3[Payment])</f>
        <v>0</v>
      </c>
      <c r="R220" s="15">
        <f t="shared" si="32"/>
        <v>0</v>
      </c>
      <c r="S220" s="10">
        <v>0</v>
      </c>
      <c r="T220" s="10">
        <v>0</v>
      </c>
      <c r="U220" s="10">
        <v>0</v>
      </c>
      <c r="V220" s="15">
        <v>0</v>
      </c>
      <c r="W220" s="10">
        <v>0</v>
      </c>
      <c r="X220" s="10">
        <v>0</v>
      </c>
      <c r="Y220" s="10">
        <v>0</v>
      </c>
      <c r="Z220" s="11">
        <f t="shared" si="33"/>
        <v>0</v>
      </c>
      <c r="AA220" s="10">
        <f t="shared" si="34"/>
        <v>0</v>
      </c>
      <c r="AB220" s="10">
        <f t="shared" si="35"/>
        <v>0</v>
      </c>
      <c r="AC220" s="15">
        <v>0</v>
      </c>
      <c r="AD220" s="10">
        <v>0</v>
      </c>
      <c r="AE220" s="10">
        <v>0</v>
      </c>
      <c r="AF220" s="10">
        <v>0</v>
      </c>
      <c r="AG220" s="47"/>
    </row>
    <row r="221" spans="1:33" ht="14.5" customHeight="1" x14ac:dyDescent="0.35">
      <c r="A221" s="13">
        <v>1023</v>
      </c>
      <c r="B221" s="3">
        <v>1022</v>
      </c>
      <c r="C221" s="4" t="s">
        <v>603</v>
      </c>
      <c r="D221" s="11">
        <f>SUMIF(Table1[Dist ID],'SAFE Grants by District'!A221,Table1[Approved])</f>
        <v>0</v>
      </c>
      <c r="E221" s="11">
        <f>SUMIF(Table1[Dist ID],'SAFE Grants by District'!A221,Table1[Payment])</f>
        <v>0</v>
      </c>
      <c r="F221" s="11">
        <f t="shared" si="30"/>
        <v>0</v>
      </c>
      <c r="G221" s="10">
        <v>0</v>
      </c>
      <c r="H221" s="10">
        <v>0</v>
      </c>
      <c r="I221" s="10">
        <v>0</v>
      </c>
      <c r="J221" s="11">
        <f>SUMIF(Round2[Dist ID],'SAFE Grants by District'!A221,Round2[Approved])</f>
        <v>0</v>
      </c>
      <c r="K221" s="11">
        <f>SUMIF(Round2[Dist ID],'SAFE Grants by District'!A221,Round2[Payment])</f>
        <v>0</v>
      </c>
      <c r="L221" s="11">
        <f t="shared" si="31"/>
        <v>0</v>
      </c>
      <c r="M221" s="10">
        <v>0</v>
      </c>
      <c r="N221" s="10">
        <v>0</v>
      </c>
      <c r="O221" s="10">
        <v>0</v>
      </c>
      <c r="P221" s="11">
        <f>SUMIF(Table3[Dist ID],'SAFE Grants by District'!A221,Table3[Approved])</f>
        <v>0</v>
      </c>
      <c r="Q221" s="11">
        <f>SUMIF(Table3[Dist ID],'SAFE Grants by District'!A221,Table3[Payment])</f>
        <v>0</v>
      </c>
      <c r="R221" s="15">
        <f t="shared" si="32"/>
        <v>0</v>
      </c>
      <c r="S221" s="10">
        <v>0</v>
      </c>
      <c r="T221" s="10">
        <v>0</v>
      </c>
      <c r="U221" s="10">
        <v>0</v>
      </c>
      <c r="V221" s="15">
        <v>0</v>
      </c>
      <c r="W221" s="10">
        <v>0</v>
      </c>
      <c r="X221" s="10">
        <v>0</v>
      </c>
      <c r="Y221" s="10">
        <v>0</v>
      </c>
      <c r="Z221" s="11">
        <f t="shared" si="33"/>
        <v>0</v>
      </c>
      <c r="AA221" s="10">
        <f t="shared" si="34"/>
        <v>0</v>
      </c>
      <c r="AB221" s="10">
        <f t="shared" si="35"/>
        <v>0</v>
      </c>
      <c r="AC221" s="15">
        <v>0</v>
      </c>
      <c r="AD221" s="10">
        <v>0</v>
      </c>
      <c r="AE221" s="10">
        <v>0</v>
      </c>
      <c r="AF221" s="10">
        <v>0</v>
      </c>
      <c r="AG221" s="47"/>
    </row>
    <row r="222" spans="1:33" ht="14.5" customHeight="1" x14ac:dyDescent="0.35">
      <c r="A222" s="13">
        <v>1024</v>
      </c>
      <c r="B222" s="3">
        <v>1023</v>
      </c>
      <c r="C222" s="4" t="s">
        <v>604</v>
      </c>
      <c r="D222" s="11">
        <f>SUMIF(Table1[Dist ID],'SAFE Grants by District'!A222,Table1[Approved])</f>
        <v>0</v>
      </c>
      <c r="E222" s="11">
        <f>SUMIF(Table1[Dist ID],'SAFE Grants by District'!A222,Table1[Payment])</f>
        <v>0</v>
      </c>
      <c r="F222" s="11">
        <f t="shared" si="30"/>
        <v>0</v>
      </c>
      <c r="G222" s="10">
        <v>0</v>
      </c>
      <c r="H222" s="10">
        <v>0</v>
      </c>
      <c r="I222" s="10">
        <v>0</v>
      </c>
      <c r="J222" s="11">
        <f>SUMIF(Round2[Dist ID],'SAFE Grants by District'!A222,Round2[Approved])</f>
        <v>0</v>
      </c>
      <c r="K222" s="11">
        <f>SUMIF(Round2[Dist ID],'SAFE Grants by District'!A222,Round2[Payment])</f>
        <v>0</v>
      </c>
      <c r="L222" s="11">
        <f t="shared" si="31"/>
        <v>0</v>
      </c>
      <c r="M222" s="10">
        <v>0</v>
      </c>
      <c r="N222" s="10">
        <v>0</v>
      </c>
      <c r="O222" s="10">
        <v>0</v>
      </c>
      <c r="P222" s="11">
        <f>SUMIF(Table3[Dist ID],'SAFE Grants by District'!A222,Table3[Approved])</f>
        <v>0</v>
      </c>
      <c r="Q222" s="11">
        <f>SUMIF(Table3[Dist ID],'SAFE Grants by District'!A222,Table3[Payment])</f>
        <v>0</v>
      </c>
      <c r="R222" s="15">
        <f t="shared" si="32"/>
        <v>0</v>
      </c>
      <c r="S222" s="10">
        <v>0</v>
      </c>
      <c r="T222" s="10">
        <v>0</v>
      </c>
      <c r="U222" s="10">
        <v>0</v>
      </c>
      <c r="V222" s="15">
        <v>0</v>
      </c>
      <c r="W222" s="10">
        <v>0</v>
      </c>
      <c r="X222" s="10">
        <v>0</v>
      </c>
      <c r="Y222" s="10">
        <v>0</v>
      </c>
      <c r="Z222" s="11">
        <f t="shared" si="33"/>
        <v>0</v>
      </c>
      <c r="AA222" s="10">
        <f t="shared" si="34"/>
        <v>0</v>
      </c>
      <c r="AB222" s="10">
        <f t="shared" si="35"/>
        <v>0</v>
      </c>
      <c r="AC222" s="15">
        <v>0</v>
      </c>
      <c r="AD222" s="10">
        <v>0</v>
      </c>
      <c r="AE222" s="10">
        <v>0</v>
      </c>
      <c r="AF222" s="10">
        <v>0</v>
      </c>
      <c r="AG222" s="47"/>
    </row>
    <row r="223" spans="1:33" ht="14.5" customHeight="1" x14ac:dyDescent="0.35">
      <c r="A223" s="13">
        <v>1055</v>
      </c>
      <c r="B223" s="3">
        <v>1146</v>
      </c>
      <c r="C223" s="4" t="s">
        <v>605</v>
      </c>
      <c r="D223" s="11">
        <f>SUMIF(Table1[Dist ID],'SAFE Grants by District'!A223,Table1[Approved])</f>
        <v>0</v>
      </c>
      <c r="E223" s="11">
        <f>SUMIF(Table1[Dist ID],'SAFE Grants by District'!A223,Table1[Payment])</f>
        <v>0</v>
      </c>
      <c r="F223" s="11">
        <f t="shared" si="30"/>
        <v>0</v>
      </c>
      <c r="G223" s="10">
        <v>0</v>
      </c>
      <c r="H223" s="10">
        <v>0</v>
      </c>
      <c r="I223" s="10">
        <v>0</v>
      </c>
      <c r="J223" s="11">
        <f>SUMIF(Round2[Dist ID],'SAFE Grants by District'!A223,Round2[Approved])</f>
        <v>0</v>
      </c>
      <c r="K223" s="11">
        <f>SUMIF(Round2[Dist ID],'SAFE Grants by District'!A223,Round2[Payment])</f>
        <v>0</v>
      </c>
      <c r="L223" s="11">
        <f t="shared" si="31"/>
        <v>0</v>
      </c>
      <c r="M223" s="10">
        <v>0</v>
      </c>
      <c r="N223" s="10">
        <v>0</v>
      </c>
      <c r="O223" s="10">
        <v>0</v>
      </c>
      <c r="P223" s="11">
        <f>SUMIF(Table3[Dist ID],'SAFE Grants by District'!A223,Table3[Approved])</f>
        <v>0</v>
      </c>
      <c r="Q223" s="11">
        <f>SUMIF(Table3[Dist ID],'SAFE Grants by District'!A223,Table3[Payment])</f>
        <v>0</v>
      </c>
      <c r="R223" s="15">
        <f t="shared" si="32"/>
        <v>0</v>
      </c>
      <c r="S223" s="10">
        <v>0</v>
      </c>
      <c r="T223" s="10">
        <v>0</v>
      </c>
      <c r="U223" s="10">
        <v>0</v>
      </c>
      <c r="V223" s="15">
        <v>0</v>
      </c>
      <c r="W223" s="10">
        <v>0</v>
      </c>
      <c r="X223" s="10">
        <v>0</v>
      </c>
      <c r="Y223" s="10">
        <v>0</v>
      </c>
      <c r="Z223" s="11">
        <f t="shared" si="33"/>
        <v>0</v>
      </c>
      <c r="AA223" s="10">
        <f t="shared" si="34"/>
        <v>0</v>
      </c>
      <c r="AB223" s="10">
        <f t="shared" si="35"/>
        <v>0</v>
      </c>
      <c r="AC223" s="15">
        <v>0</v>
      </c>
      <c r="AD223" s="10">
        <v>0</v>
      </c>
      <c r="AE223" s="10">
        <v>0</v>
      </c>
      <c r="AF223" s="10">
        <v>0</v>
      </c>
      <c r="AG223" s="47"/>
    </row>
    <row r="224" spans="1:33" ht="14.5" customHeight="1" x14ac:dyDescent="0.35">
      <c r="A224" s="13">
        <v>1025</v>
      </c>
      <c r="B224" s="3">
        <v>1024</v>
      </c>
      <c r="C224" s="4" t="s">
        <v>606</v>
      </c>
      <c r="D224" s="11">
        <f>SUMIF(Table1[Dist ID],'SAFE Grants by District'!A224,Table1[Approved])</f>
        <v>0</v>
      </c>
      <c r="E224" s="11">
        <f>SUMIF(Table1[Dist ID],'SAFE Grants by District'!A224,Table1[Payment])</f>
        <v>0</v>
      </c>
      <c r="F224" s="11">
        <f t="shared" si="30"/>
        <v>0</v>
      </c>
      <c r="G224" s="10">
        <v>0</v>
      </c>
      <c r="H224" s="10">
        <v>0</v>
      </c>
      <c r="I224" s="10">
        <v>0</v>
      </c>
      <c r="J224" s="11">
        <f>SUMIF(Round2[Dist ID],'SAFE Grants by District'!A224,Round2[Approved])</f>
        <v>0</v>
      </c>
      <c r="K224" s="11">
        <f>SUMIF(Round2[Dist ID],'SAFE Grants by District'!A224,Round2[Payment])</f>
        <v>0</v>
      </c>
      <c r="L224" s="11">
        <f t="shared" si="31"/>
        <v>0</v>
      </c>
      <c r="M224" s="10">
        <v>0</v>
      </c>
      <c r="N224" s="10">
        <v>0</v>
      </c>
      <c r="O224" s="10">
        <v>0</v>
      </c>
      <c r="P224" s="11">
        <f>SUMIF(Table3[Dist ID],'SAFE Grants by District'!A224,Table3[Approved])</f>
        <v>0</v>
      </c>
      <c r="Q224" s="11">
        <f>SUMIF(Table3[Dist ID],'SAFE Grants by District'!A224,Table3[Payment])</f>
        <v>0</v>
      </c>
      <c r="R224" s="15">
        <f t="shared" si="32"/>
        <v>0</v>
      </c>
      <c r="S224" s="10">
        <v>0</v>
      </c>
      <c r="T224" s="10">
        <v>0</v>
      </c>
      <c r="U224" s="10">
        <v>0</v>
      </c>
      <c r="V224" s="15">
        <v>0</v>
      </c>
      <c r="W224" s="10">
        <v>0</v>
      </c>
      <c r="X224" s="10">
        <v>0</v>
      </c>
      <c r="Y224" s="10">
        <v>0</v>
      </c>
      <c r="Z224" s="11">
        <f t="shared" si="33"/>
        <v>0</v>
      </c>
      <c r="AA224" s="10">
        <f t="shared" si="34"/>
        <v>0</v>
      </c>
      <c r="AB224" s="10">
        <f t="shared" si="35"/>
        <v>0</v>
      </c>
      <c r="AC224" s="15">
        <v>0</v>
      </c>
      <c r="AD224" s="10">
        <v>0</v>
      </c>
      <c r="AE224" s="10">
        <v>0</v>
      </c>
      <c r="AF224" s="10">
        <v>0</v>
      </c>
      <c r="AG224" s="47"/>
    </row>
    <row r="225" spans="1:33" ht="14.5" customHeight="1" x14ac:dyDescent="0.35">
      <c r="A225" s="13">
        <v>1026</v>
      </c>
      <c r="B225" s="3">
        <v>1025</v>
      </c>
      <c r="C225" s="4" t="s">
        <v>607</v>
      </c>
      <c r="D225" s="11">
        <f>SUMIF(Table1[Dist ID],'SAFE Grants by District'!A225,Table1[Approved])</f>
        <v>0</v>
      </c>
      <c r="E225" s="11">
        <f>SUMIF(Table1[Dist ID],'SAFE Grants by District'!A225,Table1[Payment])</f>
        <v>0</v>
      </c>
      <c r="F225" s="11">
        <f t="shared" si="30"/>
        <v>0</v>
      </c>
      <c r="G225" s="10">
        <v>0</v>
      </c>
      <c r="H225" s="10">
        <v>0</v>
      </c>
      <c r="I225" s="10">
        <v>0</v>
      </c>
      <c r="J225" s="11">
        <f>SUMIF(Round2[Dist ID],'SAFE Grants by District'!A225,Round2[Approved])</f>
        <v>0</v>
      </c>
      <c r="K225" s="11">
        <f>SUMIF(Round2[Dist ID],'SAFE Grants by District'!A225,Round2[Payment])</f>
        <v>0</v>
      </c>
      <c r="L225" s="11">
        <f t="shared" si="31"/>
        <v>0</v>
      </c>
      <c r="M225" s="10">
        <v>0</v>
      </c>
      <c r="N225" s="10">
        <v>0</v>
      </c>
      <c r="O225" s="10">
        <v>0</v>
      </c>
      <c r="P225" s="11">
        <f>SUMIF(Table3[Dist ID],'SAFE Grants by District'!A225,Table3[Approved])</f>
        <v>0</v>
      </c>
      <c r="Q225" s="11">
        <f>SUMIF(Table3[Dist ID],'SAFE Grants by District'!A225,Table3[Payment])</f>
        <v>0</v>
      </c>
      <c r="R225" s="15">
        <f t="shared" si="32"/>
        <v>0</v>
      </c>
      <c r="S225" s="10">
        <v>0</v>
      </c>
      <c r="T225" s="10">
        <v>0</v>
      </c>
      <c r="U225" s="10">
        <v>0</v>
      </c>
      <c r="V225" s="15">
        <v>0</v>
      </c>
      <c r="W225" s="10">
        <v>0</v>
      </c>
      <c r="X225" s="10">
        <v>0</v>
      </c>
      <c r="Y225" s="10">
        <v>0</v>
      </c>
      <c r="Z225" s="11">
        <f t="shared" si="33"/>
        <v>0</v>
      </c>
      <c r="AA225" s="10">
        <f t="shared" si="34"/>
        <v>0</v>
      </c>
      <c r="AB225" s="10">
        <f t="shared" si="35"/>
        <v>0</v>
      </c>
      <c r="AC225" s="15">
        <v>0</v>
      </c>
      <c r="AD225" s="10">
        <v>0</v>
      </c>
      <c r="AE225" s="10">
        <v>0</v>
      </c>
      <c r="AF225" s="10">
        <v>0</v>
      </c>
      <c r="AG225" s="47"/>
    </row>
    <row r="226" spans="1:33" ht="14.5" customHeight="1" x14ac:dyDescent="0.35">
      <c r="A226" s="13">
        <v>1027</v>
      </c>
      <c r="B226" s="3">
        <v>1026</v>
      </c>
      <c r="C226" s="4" t="s">
        <v>608</v>
      </c>
      <c r="D226" s="11">
        <f>SUMIF(Table1[Dist ID],'SAFE Grants by District'!A226,Table1[Approved])</f>
        <v>0</v>
      </c>
      <c r="E226" s="11">
        <f>SUMIF(Table1[Dist ID],'SAFE Grants by District'!A226,Table1[Payment])</f>
        <v>0</v>
      </c>
      <c r="F226" s="11">
        <f t="shared" si="30"/>
        <v>0</v>
      </c>
      <c r="G226" s="10">
        <v>0</v>
      </c>
      <c r="H226" s="10">
        <v>0</v>
      </c>
      <c r="I226" s="10">
        <v>0</v>
      </c>
      <c r="J226" s="11">
        <f>SUMIF(Round2[Dist ID],'SAFE Grants by District'!A226,Round2[Approved])</f>
        <v>0</v>
      </c>
      <c r="K226" s="11">
        <f>SUMIF(Round2[Dist ID],'SAFE Grants by District'!A226,Round2[Payment])</f>
        <v>0</v>
      </c>
      <c r="L226" s="11">
        <f t="shared" si="31"/>
        <v>0</v>
      </c>
      <c r="M226" s="10">
        <v>0</v>
      </c>
      <c r="N226" s="10">
        <v>0</v>
      </c>
      <c r="O226" s="10">
        <v>0</v>
      </c>
      <c r="P226" s="11">
        <f>SUMIF(Table3[Dist ID],'SAFE Grants by District'!A226,Table3[Approved])</f>
        <v>0</v>
      </c>
      <c r="Q226" s="11">
        <f>SUMIF(Table3[Dist ID],'SAFE Grants by District'!A226,Table3[Payment])</f>
        <v>0</v>
      </c>
      <c r="R226" s="15">
        <f t="shared" si="32"/>
        <v>0</v>
      </c>
      <c r="S226" s="10">
        <v>0</v>
      </c>
      <c r="T226" s="10">
        <v>0</v>
      </c>
      <c r="U226" s="10">
        <v>0</v>
      </c>
      <c r="V226" s="15">
        <v>0</v>
      </c>
      <c r="W226" s="10">
        <v>0</v>
      </c>
      <c r="X226" s="10">
        <v>0</v>
      </c>
      <c r="Y226" s="10">
        <v>0</v>
      </c>
      <c r="Z226" s="11">
        <f t="shared" si="33"/>
        <v>0</v>
      </c>
      <c r="AA226" s="10">
        <f t="shared" si="34"/>
        <v>0</v>
      </c>
      <c r="AB226" s="10">
        <f t="shared" si="35"/>
        <v>0</v>
      </c>
      <c r="AC226" s="15">
        <v>0</v>
      </c>
      <c r="AD226" s="10">
        <v>0</v>
      </c>
      <c r="AE226" s="10">
        <v>0</v>
      </c>
      <c r="AF226" s="10">
        <v>0</v>
      </c>
      <c r="AG226" s="47"/>
    </row>
    <row r="227" spans="1:33" ht="14.5" customHeight="1" x14ac:dyDescent="0.35">
      <c r="A227" s="13">
        <v>1006</v>
      </c>
      <c r="B227" s="3">
        <v>1005</v>
      </c>
      <c r="C227" s="4" t="s">
        <v>574</v>
      </c>
      <c r="D227" s="11">
        <f>SUMIF(Table1[Dist ID],'SAFE Grants by District'!A227,Table1[Approved])</f>
        <v>0</v>
      </c>
      <c r="E227" s="11">
        <f>SUMIF(Table1[Dist ID],'SAFE Grants by District'!A227,Table1[Payment])</f>
        <v>0</v>
      </c>
      <c r="F227" s="11">
        <f t="shared" si="30"/>
        <v>0</v>
      </c>
      <c r="G227" s="10">
        <v>0</v>
      </c>
      <c r="H227" s="10">
        <v>0</v>
      </c>
      <c r="I227" s="10">
        <v>0</v>
      </c>
      <c r="J227" s="11">
        <f>SUMIF(Round2[Dist ID],'SAFE Grants by District'!A227,Round2[Approved])</f>
        <v>0</v>
      </c>
      <c r="K227" s="11">
        <f>SUMIF(Round2[Dist ID],'SAFE Grants by District'!A227,Round2[Payment])</f>
        <v>0</v>
      </c>
      <c r="L227" s="11">
        <f t="shared" si="31"/>
        <v>0</v>
      </c>
      <c r="M227" s="10">
        <v>1</v>
      </c>
      <c r="N227" s="10">
        <v>0</v>
      </c>
      <c r="O227" s="10">
        <v>1</v>
      </c>
      <c r="P227" s="11">
        <f>SUMIF(Table3[Dist ID],'SAFE Grants by District'!A227,Table3[Approved])</f>
        <v>0</v>
      </c>
      <c r="Q227" s="11">
        <f>SUMIF(Table3[Dist ID],'SAFE Grants by District'!A227,Table3[Payment])</f>
        <v>0</v>
      </c>
      <c r="R227" s="15">
        <f t="shared" si="32"/>
        <v>0</v>
      </c>
      <c r="S227" s="10">
        <v>0</v>
      </c>
      <c r="T227" s="10">
        <v>0</v>
      </c>
      <c r="U227" s="10">
        <v>0</v>
      </c>
      <c r="V227" s="15">
        <v>0</v>
      </c>
      <c r="W227" s="10">
        <v>0</v>
      </c>
      <c r="X227" s="10">
        <v>0</v>
      </c>
      <c r="Y227" s="10">
        <v>0</v>
      </c>
      <c r="Z227" s="11">
        <f t="shared" si="33"/>
        <v>0</v>
      </c>
      <c r="AA227" s="10">
        <f t="shared" si="34"/>
        <v>0</v>
      </c>
      <c r="AB227" s="10">
        <f t="shared" si="35"/>
        <v>0</v>
      </c>
      <c r="AC227" s="15">
        <v>0</v>
      </c>
      <c r="AD227" s="10">
        <v>0</v>
      </c>
      <c r="AE227" s="10">
        <v>0</v>
      </c>
      <c r="AF227" s="10">
        <v>0</v>
      </c>
      <c r="AG227" s="47"/>
    </row>
    <row r="228" spans="1:33" ht="14.5" customHeight="1" x14ac:dyDescent="0.35">
      <c r="A228" s="13">
        <v>1028</v>
      </c>
      <c r="B228" s="3">
        <v>1027</v>
      </c>
      <c r="C228" s="4" t="s">
        <v>450</v>
      </c>
      <c r="D228" s="11">
        <f>SUMIF(Table1[Dist ID],'SAFE Grants by District'!A228,Table1[Approved])</f>
        <v>0</v>
      </c>
      <c r="E228" s="11">
        <f>SUMIF(Table1[Dist ID],'SAFE Grants by District'!A228,Table1[Payment])</f>
        <v>0</v>
      </c>
      <c r="F228" s="11">
        <f t="shared" si="30"/>
        <v>0</v>
      </c>
      <c r="G228" s="10">
        <v>0</v>
      </c>
      <c r="H228" s="10">
        <v>0</v>
      </c>
      <c r="I228" s="10">
        <v>0</v>
      </c>
      <c r="J228" s="11">
        <f>SUMIF(Round2[Dist ID],'SAFE Grants by District'!A228,Round2[Approved])</f>
        <v>75000</v>
      </c>
      <c r="K228" s="11">
        <f>SUMIF(Round2[Dist ID],'SAFE Grants by District'!A228,Round2[Payment])</f>
        <v>75000</v>
      </c>
      <c r="L228" s="11">
        <f t="shared" si="31"/>
        <v>0</v>
      </c>
      <c r="M228" s="10">
        <v>1</v>
      </c>
      <c r="N228" s="10">
        <v>0</v>
      </c>
      <c r="O228" s="10">
        <v>0</v>
      </c>
      <c r="P228" s="11">
        <f>SUMIF(Table3[Dist ID],'SAFE Grants by District'!A228,Table3[Approved])</f>
        <v>0</v>
      </c>
      <c r="Q228" s="11">
        <f>SUMIF(Table3[Dist ID],'SAFE Grants by District'!A228,Table3[Payment])</f>
        <v>0</v>
      </c>
      <c r="R228" s="15">
        <f t="shared" si="32"/>
        <v>0</v>
      </c>
      <c r="S228" s="10">
        <v>0</v>
      </c>
      <c r="T228" s="10">
        <v>0</v>
      </c>
      <c r="U228" s="10">
        <v>0</v>
      </c>
      <c r="V228" s="15">
        <v>0</v>
      </c>
      <c r="W228" s="10">
        <v>0</v>
      </c>
      <c r="X228" s="10">
        <v>0</v>
      </c>
      <c r="Y228" s="10">
        <v>0</v>
      </c>
      <c r="Z228" s="11">
        <f t="shared" si="33"/>
        <v>75000</v>
      </c>
      <c r="AA228" s="10">
        <f t="shared" si="34"/>
        <v>75000</v>
      </c>
      <c r="AB228" s="10">
        <f t="shared" si="35"/>
        <v>0</v>
      </c>
      <c r="AC228" s="15">
        <v>0</v>
      </c>
      <c r="AD228" s="10">
        <v>0</v>
      </c>
      <c r="AE228" s="10">
        <v>0</v>
      </c>
      <c r="AF228" s="10">
        <v>0</v>
      </c>
      <c r="AG228" s="47"/>
    </row>
    <row r="229" spans="1:33" ht="14.5" customHeight="1" x14ac:dyDescent="0.35">
      <c r="A229" s="13">
        <v>1029</v>
      </c>
      <c r="B229" s="3">
        <v>1028</v>
      </c>
      <c r="C229" s="4" t="s">
        <v>449</v>
      </c>
      <c r="D229" s="11">
        <f>SUMIF(Table1[Dist ID],'SAFE Grants by District'!A229,Table1[Approved])</f>
        <v>0</v>
      </c>
      <c r="E229" s="11">
        <f>SUMIF(Table1[Dist ID],'SAFE Grants by District'!A229,Table1[Payment])</f>
        <v>0</v>
      </c>
      <c r="F229" s="11">
        <f t="shared" si="30"/>
        <v>0</v>
      </c>
      <c r="G229" s="10">
        <v>0</v>
      </c>
      <c r="H229" s="10">
        <v>0</v>
      </c>
      <c r="I229" s="10">
        <v>0</v>
      </c>
      <c r="J229" s="11">
        <f>SUMIF(Round2[Dist ID],'SAFE Grants by District'!A229,Round2[Approved])</f>
        <v>97365.47</v>
      </c>
      <c r="K229" s="11">
        <f>SUMIF(Round2[Dist ID],'SAFE Grants by District'!A229,Round2[Payment])</f>
        <v>31395</v>
      </c>
      <c r="L229" s="11">
        <f t="shared" si="31"/>
        <v>65970.47</v>
      </c>
      <c r="M229" s="10">
        <v>1</v>
      </c>
      <c r="N229" s="10">
        <v>0</v>
      </c>
      <c r="O229" s="10">
        <v>0</v>
      </c>
      <c r="P229" s="11">
        <f>SUMIF(Table3[Dist ID],'SAFE Grants by District'!A229,Table3[Approved])</f>
        <v>0</v>
      </c>
      <c r="Q229" s="11">
        <f>SUMIF(Table3[Dist ID],'SAFE Grants by District'!A229,Table3[Payment])</f>
        <v>0</v>
      </c>
      <c r="R229" s="15">
        <f t="shared" si="32"/>
        <v>0</v>
      </c>
      <c r="S229" s="10">
        <v>0</v>
      </c>
      <c r="T229" s="10">
        <v>0</v>
      </c>
      <c r="U229" s="10">
        <v>0</v>
      </c>
      <c r="V229" s="15">
        <v>0</v>
      </c>
      <c r="W229" s="10">
        <v>0</v>
      </c>
      <c r="X229" s="10">
        <v>0</v>
      </c>
      <c r="Y229" s="10">
        <v>0</v>
      </c>
      <c r="Z229" s="11">
        <f t="shared" si="33"/>
        <v>97365.47</v>
      </c>
      <c r="AA229" s="10">
        <f t="shared" si="34"/>
        <v>31395</v>
      </c>
      <c r="AB229" s="10">
        <f t="shared" si="35"/>
        <v>65970.47</v>
      </c>
      <c r="AC229" s="15">
        <v>0</v>
      </c>
      <c r="AD229" s="10">
        <v>0</v>
      </c>
      <c r="AE229" s="10">
        <v>0</v>
      </c>
      <c r="AF229" s="10">
        <v>0</v>
      </c>
      <c r="AG229" s="47"/>
    </row>
    <row r="230" spans="1:33" ht="14.5" customHeight="1" x14ac:dyDescent="0.35">
      <c r="A230" s="13">
        <v>1030</v>
      </c>
      <c r="B230" s="3">
        <v>1029</v>
      </c>
      <c r="C230" s="4" t="s">
        <v>609</v>
      </c>
      <c r="D230" s="11">
        <f>SUMIF(Table1[Dist ID],'SAFE Grants by District'!A230,Table1[Approved])</f>
        <v>0</v>
      </c>
      <c r="E230" s="11">
        <f>SUMIF(Table1[Dist ID],'SAFE Grants by District'!A230,Table1[Payment])</f>
        <v>0</v>
      </c>
      <c r="F230" s="11">
        <f t="shared" si="30"/>
        <v>0</v>
      </c>
      <c r="G230" s="10">
        <v>0</v>
      </c>
      <c r="H230" s="10">
        <v>0</v>
      </c>
      <c r="I230" s="10">
        <v>0</v>
      </c>
      <c r="J230" s="11">
        <f>SUMIF(Round2[Dist ID],'SAFE Grants by District'!A230,Round2[Approved])</f>
        <v>0</v>
      </c>
      <c r="K230" s="11">
        <f>SUMIF(Round2[Dist ID],'SAFE Grants by District'!A230,Round2[Payment])</f>
        <v>0</v>
      </c>
      <c r="L230" s="11">
        <f t="shared" si="31"/>
        <v>0</v>
      </c>
      <c r="M230" s="10">
        <v>0</v>
      </c>
      <c r="N230" s="10">
        <v>0</v>
      </c>
      <c r="O230" s="10">
        <v>0</v>
      </c>
      <c r="P230" s="11">
        <f>SUMIF(Table3[Dist ID],'SAFE Grants by District'!A230,Table3[Approved])</f>
        <v>0</v>
      </c>
      <c r="Q230" s="11">
        <f>SUMIF(Table3[Dist ID],'SAFE Grants by District'!A230,Table3[Payment])</f>
        <v>0</v>
      </c>
      <c r="R230" s="15">
        <f t="shared" si="32"/>
        <v>0</v>
      </c>
      <c r="S230" s="10">
        <v>0</v>
      </c>
      <c r="T230" s="10">
        <v>0</v>
      </c>
      <c r="U230" s="10">
        <v>0</v>
      </c>
      <c r="V230" s="15">
        <v>0</v>
      </c>
      <c r="W230" s="10">
        <v>0</v>
      </c>
      <c r="X230" s="10">
        <v>0</v>
      </c>
      <c r="Y230" s="10">
        <v>0</v>
      </c>
      <c r="Z230" s="11">
        <f t="shared" si="33"/>
        <v>0</v>
      </c>
      <c r="AA230" s="10">
        <f t="shared" si="34"/>
        <v>0</v>
      </c>
      <c r="AB230" s="10">
        <f t="shared" si="35"/>
        <v>0</v>
      </c>
      <c r="AC230" s="15">
        <v>0</v>
      </c>
      <c r="AD230" s="10">
        <v>0</v>
      </c>
      <c r="AE230" s="10">
        <v>0</v>
      </c>
      <c r="AF230" s="10">
        <v>0</v>
      </c>
      <c r="AG230" s="47"/>
    </row>
    <row r="231" spans="1:33" ht="14.5" customHeight="1" x14ac:dyDescent="0.35">
      <c r="A231" s="13">
        <v>1031</v>
      </c>
      <c r="B231" s="3">
        <v>1030</v>
      </c>
      <c r="C231" s="4" t="s">
        <v>610</v>
      </c>
      <c r="D231" s="11">
        <f>SUMIF(Table1[Dist ID],'SAFE Grants by District'!A231,Table1[Approved])</f>
        <v>0</v>
      </c>
      <c r="E231" s="11">
        <f>SUMIF(Table1[Dist ID],'SAFE Grants by District'!A231,Table1[Payment])</f>
        <v>0</v>
      </c>
      <c r="F231" s="11">
        <f t="shared" si="30"/>
        <v>0</v>
      </c>
      <c r="G231" s="10">
        <v>0</v>
      </c>
      <c r="H231" s="10">
        <v>0</v>
      </c>
      <c r="I231" s="10">
        <v>0</v>
      </c>
      <c r="J231" s="11">
        <f>SUMIF(Round2[Dist ID],'SAFE Grants by District'!A231,Round2[Approved])</f>
        <v>0</v>
      </c>
      <c r="K231" s="11">
        <f>SUMIF(Round2[Dist ID],'SAFE Grants by District'!A231,Round2[Payment])</f>
        <v>0</v>
      </c>
      <c r="L231" s="11">
        <f t="shared" si="31"/>
        <v>0</v>
      </c>
      <c r="M231" s="10">
        <v>0</v>
      </c>
      <c r="N231" s="10">
        <v>0</v>
      </c>
      <c r="O231" s="10">
        <v>0</v>
      </c>
      <c r="P231" s="11">
        <f>SUMIF(Table3[Dist ID],'SAFE Grants by District'!A231,Table3[Approved])</f>
        <v>0</v>
      </c>
      <c r="Q231" s="11">
        <f>SUMIF(Table3[Dist ID],'SAFE Grants by District'!A231,Table3[Payment])</f>
        <v>0</v>
      </c>
      <c r="R231" s="15">
        <f t="shared" si="32"/>
        <v>0</v>
      </c>
      <c r="S231" s="10">
        <v>0</v>
      </c>
      <c r="T231" s="10">
        <v>0</v>
      </c>
      <c r="U231" s="10">
        <v>0</v>
      </c>
      <c r="V231" s="15">
        <v>0</v>
      </c>
      <c r="W231" s="10">
        <v>0</v>
      </c>
      <c r="X231" s="10">
        <v>0</v>
      </c>
      <c r="Y231" s="10">
        <v>0</v>
      </c>
      <c r="Z231" s="11">
        <f t="shared" si="33"/>
        <v>0</v>
      </c>
      <c r="AA231" s="10">
        <f t="shared" si="34"/>
        <v>0</v>
      </c>
      <c r="AB231" s="10">
        <f t="shared" si="35"/>
        <v>0</v>
      </c>
      <c r="AC231" s="15">
        <v>0</v>
      </c>
      <c r="AD231" s="10">
        <v>0</v>
      </c>
      <c r="AE231" s="10">
        <v>0</v>
      </c>
      <c r="AF231" s="10">
        <v>0</v>
      </c>
      <c r="AG231" s="47"/>
    </row>
    <row r="232" spans="1:33" ht="14.5" customHeight="1" x14ac:dyDescent="0.35">
      <c r="A232" s="13">
        <v>1032</v>
      </c>
      <c r="B232" s="3">
        <v>1031</v>
      </c>
      <c r="C232" s="4" t="s">
        <v>611</v>
      </c>
      <c r="D232" s="11">
        <f>SUMIF(Table1[Dist ID],'SAFE Grants by District'!A232,Table1[Approved])</f>
        <v>0</v>
      </c>
      <c r="E232" s="11">
        <f>SUMIF(Table1[Dist ID],'SAFE Grants by District'!A232,Table1[Payment])</f>
        <v>0</v>
      </c>
      <c r="F232" s="11">
        <f t="shared" si="30"/>
        <v>0</v>
      </c>
      <c r="G232" s="10">
        <v>0</v>
      </c>
      <c r="H232" s="10">
        <v>0</v>
      </c>
      <c r="I232" s="10">
        <v>0</v>
      </c>
      <c r="J232" s="11">
        <f>SUMIF(Round2[Dist ID],'SAFE Grants by District'!A232,Round2[Approved])</f>
        <v>0</v>
      </c>
      <c r="K232" s="11">
        <f>SUMIF(Round2[Dist ID],'SAFE Grants by District'!A232,Round2[Payment])</f>
        <v>0</v>
      </c>
      <c r="L232" s="11">
        <f t="shared" si="31"/>
        <v>0</v>
      </c>
      <c r="M232" s="10">
        <v>0</v>
      </c>
      <c r="N232" s="10">
        <v>0</v>
      </c>
      <c r="O232" s="10">
        <v>0</v>
      </c>
      <c r="P232" s="11">
        <f>SUMIF(Table3[Dist ID],'SAFE Grants by District'!A232,Table3[Approved])</f>
        <v>0</v>
      </c>
      <c r="Q232" s="11">
        <f>SUMIF(Table3[Dist ID],'SAFE Grants by District'!A232,Table3[Payment])</f>
        <v>0</v>
      </c>
      <c r="R232" s="15">
        <f t="shared" si="32"/>
        <v>0</v>
      </c>
      <c r="S232" s="10">
        <v>0</v>
      </c>
      <c r="T232" s="10">
        <v>0</v>
      </c>
      <c r="U232" s="10">
        <v>0</v>
      </c>
      <c r="V232" s="15">
        <v>0</v>
      </c>
      <c r="W232" s="10">
        <v>0</v>
      </c>
      <c r="X232" s="10">
        <v>0</v>
      </c>
      <c r="Y232" s="10">
        <v>0</v>
      </c>
      <c r="Z232" s="11">
        <f t="shared" si="33"/>
        <v>0</v>
      </c>
      <c r="AA232" s="10">
        <f t="shared" si="34"/>
        <v>0</v>
      </c>
      <c r="AB232" s="10">
        <f t="shared" si="35"/>
        <v>0</v>
      </c>
      <c r="AC232" s="15">
        <v>0</v>
      </c>
      <c r="AD232" s="10">
        <v>0</v>
      </c>
      <c r="AE232" s="10">
        <v>0</v>
      </c>
      <c r="AF232" s="10">
        <v>0</v>
      </c>
      <c r="AG232" s="47"/>
    </row>
    <row r="233" spans="1:33" ht="14.5" customHeight="1" x14ac:dyDescent="0.35">
      <c r="A233" s="13">
        <v>1033</v>
      </c>
      <c r="B233" s="3">
        <v>1032</v>
      </c>
      <c r="C233" s="4" t="s">
        <v>448</v>
      </c>
      <c r="D233" s="11">
        <f>SUMIF(Table1[Dist ID],'SAFE Grants by District'!A233,Table1[Approved])</f>
        <v>0</v>
      </c>
      <c r="E233" s="11">
        <f>SUMIF(Table1[Dist ID],'SAFE Grants by District'!A233,Table1[Payment])</f>
        <v>0</v>
      </c>
      <c r="F233" s="11">
        <f t="shared" si="30"/>
        <v>0</v>
      </c>
      <c r="G233" s="10">
        <v>0</v>
      </c>
      <c r="H233" s="10">
        <v>0</v>
      </c>
      <c r="I233" s="10">
        <v>0</v>
      </c>
      <c r="J233" s="11">
        <f>SUMIF(Round2[Dist ID],'SAFE Grants by District'!A233,Round2[Approved])</f>
        <v>9412.59</v>
      </c>
      <c r="K233" s="11">
        <f>SUMIF(Round2[Dist ID],'SAFE Grants by District'!A233,Round2[Payment])</f>
        <v>8989.2199999999993</v>
      </c>
      <c r="L233" s="11">
        <f t="shared" si="31"/>
        <v>423.3700000000008</v>
      </c>
      <c r="M233" s="10">
        <v>2</v>
      </c>
      <c r="N233" s="10">
        <v>0</v>
      </c>
      <c r="O233" s="10">
        <v>0</v>
      </c>
      <c r="P233" s="11">
        <f>SUMIF(Table3[Dist ID],'SAFE Grants by District'!A233,Table3[Approved])</f>
        <v>0</v>
      </c>
      <c r="Q233" s="11">
        <f>SUMIF(Table3[Dist ID],'SAFE Grants by District'!A233,Table3[Payment])</f>
        <v>0</v>
      </c>
      <c r="R233" s="15">
        <f t="shared" si="32"/>
        <v>0</v>
      </c>
      <c r="S233" s="10">
        <v>0</v>
      </c>
      <c r="T233" s="10">
        <v>0</v>
      </c>
      <c r="U233" s="10">
        <v>0</v>
      </c>
      <c r="V233" s="15">
        <v>0</v>
      </c>
      <c r="W233" s="10">
        <v>0</v>
      </c>
      <c r="X233" s="10">
        <v>0</v>
      </c>
      <c r="Y233" s="10">
        <v>0</v>
      </c>
      <c r="Z233" s="11">
        <f t="shared" si="33"/>
        <v>9412.59</v>
      </c>
      <c r="AA233" s="10">
        <f t="shared" si="34"/>
        <v>8989.2199999999993</v>
      </c>
      <c r="AB233" s="10">
        <f t="shared" si="35"/>
        <v>423.3700000000008</v>
      </c>
      <c r="AC233" s="15">
        <v>0</v>
      </c>
      <c r="AD233" s="10">
        <v>0</v>
      </c>
      <c r="AE233" s="10">
        <v>0</v>
      </c>
      <c r="AF233" s="10">
        <v>0</v>
      </c>
      <c r="AG233" s="47"/>
    </row>
    <row r="234" spans="1:33" ht="14.5" customHeight="1" x14ac:dyDescent="0.35">
      <c r="A234" s="13">
        <v>1034</v>
      </c>
      <c r="B234" s="3">
        <v>1033</v>
      </c>
      <c r="C234" s="4" t="s">
        <v>612</v>
      </c>
      <c r="D234" s="11">
        <f>SUMIF(Table1[Dist ID],'SAFE Grants by District'!A234,Table1[Approved])</f>
        <v>0</v>
      </c>
      <c r="E234" s="11">
        <f>SUMIF(Table1[Dist ID],'SAFE Grants by District'!A234,Table1[Payment])</f>
        <v>0</v>
      </c>
      <c r="F234" s="11">
        <f t="shared" si="30"/>
        <v>0</v>
      </c>
      <c r="G234" s="10">
        <v>0</v>
      </c>
      <c r="H234" s="10">
        <v>0</v>
      </c>
      <c r="I234" s="10">
        <v>0</v>
      </c>
      <c r="J234" s="11">
        <f>SUMIF(Round2[Dist ID],'SAFE Grants by District'!A234,Round2[Approved])</f>
        <v>0</v>
      </c>
      <c r="K234" s="11">
        <f>SUMIF(Round2[Dist ID],'SAFE Grants by District'!A234,Round2[Payment])</f>
        <v>0</v>
      </c>
      <c r="L234" s="11">
        <f t="shared" si="31"/>
        <v>0</v>
      </c>
      <c r="M234" s="10">
        <v>0</v>
      </c>
      <c r="N234" s="10">
        <v>0</v>
      </c>
      <c r="O234" s="10">
        <v>0</v>
      </c>
      <c r="P234" s="11">
        <f>SUMIF(Table3[Dist ID],'SAFE Grants by District'!A234,Table3[Approved])</f>
        <v>0</v>
      </c>
      <c r="Q234" s="11">
        <f>SUMIF(Table3[Dist ID],'SAFE Grants by District'!A234,Table3[Payment])</f>
        <v>0</v>
      </c>
      <c r="R234" s="15">
        <f t="shared" si="32"/>
        <v>0</v>
      </c>
      <c r="S234" s="10">
        <v>0</v>
      </c>
      <c r="T234" s="10">
        <v>0</v>
      </c>
      <c r="U234" s="10">
        <v>0</v>
      </c>
      <c r="V234" s="15">
        <v>0</v>
      </c>
      <c r="W234" s="10">
        <v>0</v>
      </c>
      <c r="X234" s="10">
        <v>0</v>
      </c>
      <c r="Y234" s="10">
        <v>0</v>
      </c>
      <c r="Z234" s="11">
        <f t="shared" si="33"/>
        <v>0</v>
      </c>
      <c r="AA234" s="10">
        <f t="shared" si="34"/>
        <v>0</v>
      </c>
      <c r="AB234" s="10">
        <f t="shared" si="35"/>
        <v>0</v>
      </c>
      <c r="AC234" s="15">
        <v>0</v>
      </c>
      <c r="AD234" s="10">
        <v>0</v>
      </c>
      <c r="AE234" s="10">
        <v>0</v>
      </c>
      <c r="AF234" s="10">
        <v>0</v>
      </c>
      <c r="AG234" s="47"/>
    </row>
    <row r="235" spans="1:33" ht="14.5" customHeight="1" x14ac:dyDescent="0.35">
      <c r="A235" s="13">
        <v>1035</v>
      </c>
      <c r="B235" s="3">
        <v>1034</v>
      </c>
      <c r="C235" s="4" t="s">
        <v>613</v>
      </c>
      <c r="D235" s="11">
        <f>SUMIF(Table1[Dist ID],'SAFE Grants by District'!A235,Table1[Approved])</f>
        <v>0</v>
      </c>
      <c r="E235" s="11">
        <f>SUMIF(Table1[Dist ID],'SAFE Grants by District'!A235,Table1[Payment])</f>
        <v>0</v>
      </c>
      <c r="F235" s="11">
        <f t="shared" si="30"/>
        <v>0</v>
      </c>
      <c r="G235" s="10">
        <v>0</v>
      </c>
      <c r="H235" s="10">
        <v>0</v>
      </c>
      <c r="I235" s="10">
        <v>0</v>
      </c>
      <c r="J235" s="11">
        <f>SUMIF(Round2[Dist ID],'SAFE Grants by District'!A235,Round2[Approved])</f>
        <v>0</v>
      </c>
      <c r="K235" s="11">
        <f>SUMIF(Round2[Dist ID],'SAFE Grants by District'!A235,Round2[Payment])</f>
        <v>0</v>
      </c>
      <c r="L235" s="11">
        <f t="shared" si="31"/>
        <v>0</v>
      </c>
      <c r="M235" s="10">
        <v>0</v>
      </c>
      <c r="N235" s="10">
        <v>0</v>
      </c>
      <c r="O235" s="10">
        <v>0</v>
      </c>
      <c r="P235" s="11">
        <f>SUMIF(Table3[Dist ID],'SAFE Grants by District'!A235,Table3[Approved])</f>
        <v>0</v>
      </c>
      <c r="Q235" s="11">
        <f>SUMIF(Table3[Dist ID],'SAFE Grants by District'!A235,Table3[Payment])</f>
        <v>0</v>
      </c>
      <c r="R235" s="15">
        <f t="shared" si="32"/>
        <v>0</v>
      </c>
      <c r="S235" s="10">
        <v>0</v>
      </c>
      <c r="T235" s="10">
        <v>0</v>
      </c>
      <c r="U235" s="10">
        <v>0</v>
      </c>
      <c r="V235" s="15">
        <v>0</v>
      </c>
      <c r="W235" s="10">
        <v>0</v>
      </c>
      <c r="X235" s="10">
        <v>0</v>
      </c>
      <c r="Y235" s="10">
        <v>0</v>
      </c>
      <c r="Z235" s="11">
        <f t="shared" ref="Z235:Z266" si="36">D235+J235+P235</f>
        <v>0</v>
      </c>
      <c r="AA235" s="10">
        <f t="shared" ref="AA235:AA266" si="37">E235+K235+Q235</f>
        <v>0</v>
      </c>
      <c r="AB235" s="10">
        <f t="shared" ref="AB235:AB266" si="38">F235+L235+R235</f>
        <v>0</v>
      </c>
      <c r="AC235" s="15">
        <v>0</v>
      </c>
      <c r="AD235" s="10">
        <v>0</v>
      </c>
      <c r="AE235" s="10">
        <v>0</v>
      </c>
      <c r="AF235" s="10">
        <v>0</v>
      </c>
      <c r="AG235" s="47"/>
    </row>
    <row r="236" spans="1:33" ht="14.5" customHeight="1" x14ac:dyDescent="0.35">
      <c r="A236" s="13">
        <v>1036</v>
      </c>
      <c r="B236" s="3">
        <v>1035</v>
      </c>
      <c r="C236" s="4" t="s">
        <v>447</v>
      </c>
      <c r="D236" s="11">
        <f>SUMIF(Table1[Dist ID],'SAFE Grants by District'!A236,Table1[Approved])</f>
        <v>0</v>
      </c>
      <c r="E236" s="11">
        <f>SUMIF(Table1[Dist ID],'SAFE Grants by District'!A236,Table1[Payment])</f>
        <v>0</v>
      </c>
      <c r="F236" s="11">
        <f t="shared" si="30"/>
        <v>0</v>
      </c>
      <c r="G236" s="10">
        <v>0</v>
      </c>
      <c r="H236" s="10">
        <v>0</v>
      </c>
      <c r="I236" s="10">
        <v>0</v>
      </c>
      <c r="J236" s="11">
        <f>SUMIF(Round2[Dist ID],'SAFE Grants by District'!A236,Round2[Approved])</f>
        <v>80000</v>
      </c>
      <c r="K236" s="11">
        <f>SUMIF(Round2[Dist ID],'SAFE Grants by District'!A236,Round2[Payment])</f>
        <v>80000</v>
      </c>
      <c r="L236" s="11">
        <f t="shared" si="31"/>
        <v>0</v>
      </c>
      <c r="M236" s="10">
        <v>1</v>
      </c>
      <c r="N236" s="10">
        <v>0</v>
      </c>
      <c r="O236" s="10">
        <v>0</v>
      </c>
      <c r="P236" s="11">
        <f>SUMIF(Table3[Dist ID],'SAFE Grants by District'!A236,Table3[Approved])</f>
        <v>0</v>
      </c>
      <c r="Q236" s="11">
        <f>SUMIF(Table3[Dist ID],'SAFE Grants by District'!A236,Table3[Payment])</f>
        <v>0</v>
      </c>
      <c r="R236" s="15">
        <f t="shared" si="32"/>
        <v>0</v>
      </c>
      <c r="S236" s="10">
        <v>0</v>
      </c>
      <c r="T236" s="10">
        <v>0</v>
      </c>
      <c r="U236" s="10">
        <v>0</v>
      </c>
      <c r="V236" s="15">
        <v>0</v>
      </c>
      <c r="W236" s="10">
        <v>0</v>
      </c>
      <c r="X236" s="10">
        <v>0</v>
      </c>
      <c r="Y236" s="10">
        <v>0</v>
      </c>
      <c r="Z236" s="11">
        <f t="shared" si="36"/>
        <v>80000</v>
      </c>
      <c r="AA236" s="10">
        <f t="shared" si="37"/>
        <v>80000</v>
      </c>
      <c r="AB236" s="10">
        <f t="shared" si="38"/>
        <v>0</v>
      </c>
      <c r="AC236" s="15">
        <v>0</v>
      </c>
      <c r="AD236" s="10">
        <v>0</v>
      </c>
      <c r="AE236" s="10">
        <v>0</v>
      </c>
      <c r="AF236" s="10">
        <v>0</v>
      </c>
      <c r="AG236" s="47"/>
    </row>
    <row r="237" spans="1:33" ht="14.5" customHeight="1" x14ac:dyDescent="0.35">
      <c r="A237" s="13">
        <v>1037</v>
      </c>
      <c r="B237" s="3">
        <v>1036</v>
      </c>
      <c r="C237" s="4" t="s">
        <v>446</v>
      </c>
      <c r="D237" s="11">
        <f>SUMIF(Table1[Dist ID],'SAFE Grants by District'!A237,Table1[Approved])</f>
        <v>0</v>
      </c>
      <c r="E237" s="11">
        <f>SUMIF(Table1[Dist ID],'SAFE Grants by District'!A237,Table1[Payment])</f>
        <v>0</v>
      </c>
      <c r="F237" s="11">
        <f t="shared" si="30"/>
        <v>0</v>
      </c>
      <c r="G237" s="10">
        <v>0</v>
      </c>
      <c r="H237" s="10">
        <v>0</v>
      </c>
      <c r="I237" s="10">
        <v>0</v>
      </c>
      <c r="J237" s="11">
        <f>SUMIF(Round2[Dist ID],'SAFE Grants by District'!A237,Round2[Approved])</f>
        <v>0</v>
      </c>
      <c r="K237" s="11">
        <f>SUMIF(Round2[Dist ID],'SAFE Grants by District'!A237,Round2[Payment])</f>
        <v>0</v>
      </c>
      <c r="L237" s="11">
        <f t="shared" si="31"/>
        <v>0</v>
      </c>
      <c r="M237" s="10">
        <v>0</v>
      </c>
      <c r="N237" s="10">
        <v>0</v>
      </c>
      <c r="O237" s="10">
        <v>0</v>
      </c>
      <c r="P237" s="11">
        <f>SUMIF(Table3[Dist ID],'SAFE Grants by District'!A237,Table3[Approved])</f>
        <v>0</v>
      </c>
      <c r="Q237" s="11">
        <f>SUMIF(Table3[Dist ID],'SAFE Grants by District'!A237,Table3[Payment])</f>
        <v>0</v>
      </c>
      <c r="R237" s="15">
        <f t="shared" si="32"/>
        <v>0</v>
      </c>
      <c r="S237" s="10">
        <v>0</v>
      </c>
      <c r="T237" s="10">
        <v>0</v>
      </c>
      <c r="U237" s="10">
        <v>0</v>
      </c>
      <c r="V237" s="15">
        <v>0</v>
      </c>
      <c r="W237" s="10">
        <v>0</v>
      </c>
      <c r="X237" s="10">
        <v>0</v>
      </c>
      <c r="Y237" s="10">
        <v>0</v>
      </c>
      <c r="Z237" s="11">
        <f t="shared" si="36"/>
        <v>0</v>
      </c>
      <c r="AA237" s="10">
        <f t="shared" si="37"/>
        <v>0</v>
      </c>
      <c r="AB237" s="10">
        <f t="shared" si="38"/>
        <v>0</v>
      </c>
      <c r="AC237" s="15">
        <v>0</v>
      </c>
      <c r="AD237" s="10">
        <v>0</v>
      </c>
      <c r="AE237" s="10">
        <v>0</v>
      </c>
      <c r="AF237" s="10">
        <v>0</v>
      </c>
      <c r="AG237" s="47"/>
    </row>
    <row r="238" spans="1:33" ht="14.5" customHeight="1" x14ac:dyDescent="0.35">
      <c r="A238" s="13">
        <v>1038</v>
      </c>
      <c r="B238" s="3">
        <v>1037</v>
      </c>
      <c r="C238" s="4" t="s">
        <v>614</v>
      </c>
      <c r="D238" s="11">
        <f>SUMIF(Table1[Dist ID],'SAFE Grants by District'!A238,Table1[Approved])</f>
        <v>0</v>
      </c>
      <c r="E238" s="11">
        <f>SUMIF(Table1[Dist ID],'SAFE Grants by District'!A238,Table1[Payment])</f>
        <v>0</v>
      </c>
      <c r="F238" s="11">
        <f t="shared" si="30"/>
        <v>0</v>
      </c>
      <c r="G238" s="10">
        <v>0</v>
      </c>
      <c r="H238" s="10">
        <v>0</v>
      </c>
      <c r="I238" s="10">
        <v>0</v>
      </c>
      <c r="J238" s="11">
        <f>SUMIF(Round2[Dist ID],'SAFE Grants by District'!A238,Round2[Approved])</f>
        <v>0</v>
      </c>
      <c r="K238" s="11">
        <f>SUMIF(Round2[Dist ID],'SAFE Grants by District'!A238,Round2[Payment])</f>
        <v>0</v>
      </c>
      <c r="L238" s="11">
        <f t="shared" si="31"/>
        <v>0</v>
      </c>
      <c r="M238" s="10">
        <v>0</v>
      </c>
      <c r="N238" s="10">
        <v>0</v>
      </c>
      <c r="O238" s="10">
        <v>0</v>
      </c>
      <c r="P238" s="11">
        <f>SUMIF(Table3[Dist ID],'SAFE Grants by District'!A238,Table3[Approved])</f>
        <v>0</v>
      </c>
      <c r="Q238" s="11">
        <f>SUMIF(Table3[Dist ID],'SAFE Grants by District'!A238,Table3[Payment])</f>
        <v>0</v>
      </c>
      <c r="R238" s="15">
        <f t="shared" si="32"/>
        <v>0</v>
      </c>
      <c r="S238" s="10">
        <v>0</v>
      </c>
      <c r="T238" s="10">
        <v>0</v>
      </c>
      <c r="U238" s="10">
        <v>0</v>
      </c>
      <c r="V238" s="15">
        <v>0</v>
      </c>
      <c r="W238" s="10">
        <v>0</v>
      </c>
      <c r="X238" s="10">
        <v>0</v>
      </c>
      <c r="Y238" s="10">
        <v>0</v>
      </c>
      <c r="Z238" s="11">
        <f t="shared" si="36"/>
        <v>0</v>
      </c>
      <c r="AA238" s="10">
        <f t="shared" si="37"/>
        <v>0</v>
      </c>
      <c r="AB238" s="10">
        <f t="shared" si="38"/>
        <v>0</v>
      </c>
      <c r="AC238" s="15">
        <v>0</v>
      </c>
      <c r="AD238" s="10">
        <v>0</v>
      </c>
      <c r="AE238" s="10">
        <v>0</v>
      </c>
      <c r="AF238" s="10">
        <v>0</v>
      </c>
      <c r="AG238" s="47"/>
    </row>
    <row r="239" spans="1:33" ht="14.5" customHeight="1" x14ac:dyDescent="0.35">
      <c r="A239" s="13">
        <v>1074</v>
      </c>
      <c r="B239" s="3">
        <v>1147</v>
      </c>
      <c r="C239" s="4" t="s">
        <v>615</v>
      </c>
      <c r="D239" s="11">
        <f>SUMIF(Table1[Dist ID],'SAFE Grants by District'!A239,Table1[Approved])</f>
        <v>0</v>
      </c>
      <c r="E239" s="11">
        <f>SUMIF(Table1[Dist ID],'SAFE Grants by District'!A239,Table1[Payment])</f>
        <v>0</v>
      </c>
      <c r="F239" s="11">
        <f t="shared" si="30"/>
        <v>0</v>
      </c>
      <c r="G239" s="10">
        <v>0</v>
      </c>
      <c r="H239" s="10">
        <v>0</v>
      </c>
      <c r="I239" s="10">
        <v>0</v>
      </c>
      <c r="J239" s="11">
        <f>SUMIF(Round2[Dist ID],'SAFE Grants by District'!A239,Round2[Approved])</f>
        <v>0</v>
      </c>
      <c r="K239" s="11">
        <f>SUMIF(Round2[Dist ID],'SAFE Grants by District'!A239,Round2[Payment])</f>
        <v>0</v>
      </c>
      <c r="L239" s="11">
        <f t="shared" si="31"/>
        <v>0</v>
      </c>
      <c r="M239" s="10">
        <v>0</v>
      </c>
      <c r="N239" s="10">
        <v>0</v>
      </c>
      <c r="O239" s="10">
        <v>0</v>
      </c>
      <c r="P239" s="11">
        <f>SUMIF(Table3[Dist ID],'SAFE Grants by District'!A239,Table3[Approved])</f>
        <v>0</v>
      </c>
      <c r="Q239" s="11">
        <f>SUMIF(Table3[Dist ID],'SAFE Grants by District'!A239,Table3[Payment])</f>
        <v>0</v>
      </c>
      <c r="R239" s="15">
        <f t="shared" si="32"/>
        <v>0</v>
      </c>
      <c r="S239" s="10">
        <v>0</v>
      </c>
      <c r="T239" s="10">
        <v>0</v>
      </c>
      <c r="U239" s="10">
        <v>0</v>
      </c>
      <c r="V239" s="15">
        <v>0</v>
      </c>
      <c r="W239" s="10">
        <v>0</v>
      </c>
      <c r="X239" s="10">
        <v>0</v>
      </c>
      <c r="Y239" s="10">
        <v>0</v>
      </c>
      <c r="Z239" s="11">
        <f t="shared" si="36"/>
        <v>0</v>
      </c>
      <c r="AA239" s="10">
        <f t="shared" si="37"/>
        <v>0</v>
      </c>
      <c r="AB239" s="10">
        <f t="shared" si="38"/>
        <v>0</v>
      </c>
      <c r="AC239" s="15">
        <v>0</v>
      </c>
      <c r="AD239" s="10">
        <v>0</v>
      </c>
      <c r="AE239" s="10">
        <v>0</v>
      </c>
      <c r="AF239" s="10">
        <v>0</v>
      </c>
      <c r="AG239" s="47"/>
    </row>
    <row r="240" spans="1:33" ht="14.5" customHeight="1" x14ac:dyDescent="0.35">
      <c r="A240" s="13">
        <v>1039</v>
      </c>
      <c r="B240" s="3">
        <v>1038</v>
      </c>
      <c r="C240" s="4" t="s">
        <v>616</v>
      </c>
      <c r="D240" s="11">
        <f>SUMIF(Table1[Dist ID],'SAFE Grants by District'!A240,Table1[Approved])</f>
        <v>0</v>
      </c>
      <c r="E240" s="11">
        <f>SUMIF(Table1[Dist ID],'SAFE Grants by District'!A240,Table1[Payment])</f>
        <v>0</v>
      </c>
      <c r="F240" s="11">
        <f t="shared" si="30"/>
        <v>0</v>
      </c>
      <c r="G240" s="10">
        <v>0</v>
      </c>
      <c r="H240" s="10">
        <v>0</v>
      </c>
      <c r="I240" s="10">
        <v>0</v>
      </c>
      <c r="J240" s="11">
        <f>SUMIF(Round2[Dist ID],'SAFE Grants by District'!A240,Round2[Approved])</f>
        <v>0</v>
      </c>
      <c r="K240" s="11">
        <f>SUMIF(Round2[Dist ID],'SAFE Grants by District'!A240,Round2[Payment])</f>
        <v>0</v>
      </c>
      <c r="L240" s="11">
        <f t="shared" si="31"/>
        <v>0</v>
      </c>
      <c r="M240" s="10">
        <v>0</v>
      </c>
      <c r="N240" s="10">
        <v>0</v>
      </c>
      <c r="O240" s="10">
        <v>0</v>
      </c>
      <c r="P240" s="11">
        <f>SUMIF(Table3[Dist ID],'SAFE Grants by District'!A240,Table3[Approved])</f>
        <v>0</v>
      </c>
      <c r="Q240" s="11">
        <f>SUMIF(Table3[Dist ID],'SAFE Grants by District'!A240,Table3[Payment])</f>
        <v>0</v>
      </c>
      <c r="R240" s="15">
        <f t="shared" si="32"/>
        <v>0</v>
      </c>
      <c r="S240" s="10">
        <v>0</v>
      </c>
      <c r="T240" s="10">
        <v>0</v>
      </c>
      <c r="U240" s="10">
        <v>0</v>
      </c>
      <c r="V240" s="15">
        <v>0</v>
      </c>
      <c r="W240" s="10">
        <v>0</v>
      </c>
      <c r="X240" s="10">
        <v>0</v>
      </c>
      <c r="Y240" s="10">
        <v>0</v>
      </c>
      <c r="Z240" s="11">
        <f t="shared" si="36"/>
        <v>0</v>
      </c>
      <c r="AA240" s="10">
        <f t="shared" si="37"/>
        <v>0</v>
      </c>
      <c r="AB240" s="10">
        <f t="shared" si="38"/>
        <v>0</v>
      </c>
      <c r="AC240" s="15">
        <v>0</v>
      </c>
      <c r="AD240" s="10">
        <v>0</v>
      </c>
      <c r="AE240" s="10">
        <v>0</v>
      </c>
      <c r="AF240" s="10">
        <v>0</v>
      </c>
      <c r="AG240" s="47"/>
    </row>
    <row r="241" spans="1:33" ht="14.5" customHeight="1" x14ac:dyDescent="0.35">
      <c r="A241" s="13">
        <v>1040</v>
      </c>
      <c r="B241" s="3">
        <v>1039</v>
      </c>
      <c r="C241" s="4" t="s">
        <v>445</v>
      </c>
      <c r="D241" s="11">
        <f>SUMIF(Table1[Dist ID],'SAFE Grants by District'!A241,Table1[Approved])</f>
        <v>0</v>
      </c>
      <c r="E241" s="11">
        <f>SUMIF(Table1[Dist ID],'SAFE Grants by District'!A241,Table1[Payment])</f>
        <v>0</v>
      </c>
      <c r="F241" s="11">
        <f t="shared" si="30"/>
        <v>0</v>
      </c>
      <c r="G241" s="10">
        <v>0</v>
      </c>
      <c r="H241" s="10">
        <v>0</v>
      </c>
      <c r="I241" s="10">
        <v>0</v>
      </c>
      <c r="J241" s="11">
        <f>SUMIF(Round2[Dist ID],'SAFE Grants by District'!A241,Round2[Approved])</f>
        <v>17666.96</v>
      </c>
      <c r="K241" s="11">
        <f>SUMIF(Round2[Dist ID],'SAFE Grants by District'!A241,Round2[Payment])</f>
        <v>17666.96</v>
      </c>
      <c r="L241" s="11">
        <f t="shared" si="31"/>
        <v>0</v>
      </c>
      <c r="M241" s="10">
        <v>1</v>
      </c>
      <c r="N241" s="10">
        <v>0</v>
      </c>
      <c r="O241" s="10">
        <v>0</v>
      </c>
      <c r="P241" s="11">
        <f>SUMIF(Table3[Dist ID],'SAFE Grants by District'!A241,Table3[Approved])</f>
        <v>0</v>
      </c>
      <c r="Q241" s="11">
        <f>SUMIF(Table3[Dist ID],'SAFE Grants by District'!A241,Table3[Payment])</f>
        <v>0</v>
      </c>
      <c r="R241" s="15">
        <f t="shared" si="32"/>
        <v>0</v>
      </c>
      <c r="S241" s="10">
        <v>0</v>
      </c>
      <c r="T241" s="10">
        <v>0</v>
      </c>
      <c r="U241" s="10">
        <v>0</v>
      </c>
      <c r="V241" s="15">
        <v>0</v>
      </c>
      <c r="W241" s="10">
        <v>0</v>
      </c>
      <c r="X241" s="10">
        <v>0</v>
      </c>
      <c r="Y241" s="10">
        <v>0</v>
      </c>
      <c r="Z241" s="11">
        <f t="shared" si="36"/>
        <v>17666.96</v>
      </c>
      <c r="AA241" s="10">
        <f t="shared" si="37"/>
        <v>17666.96</v>
      </c>
      <c r="AB241" s="10">
        <f t="shared" si="38"/>
        <v>0</v>
      </c>
      <c r="AC241" s="15">
        <v>0</v>
      </c>
      <c r="AD241" s="10">
        <v>0</v>
      </c>
      <c r="AE241" s="10">
        <v>0</v>
      </c>
      <c r="AF241" s="10">
        <v>0</v>
      </c>
      <c r="AG241" s="47"/>
    </row>
    <row r="242" spans="1:33" ht="14.5" customHeight="1" x14ac:dyDescent="0.35">
      <c r="A242" s="13">
        <v>1041</v>
      </c>
      <c r="B242" s="3">
        <v>1040</v>
      </c>
      <c r="C242" s="4" t="s">
        <v>617</v>
      </c>
      <c r="D242" s="11">
        <f>SUMIF(Table1[Dist ID],'SAFE Grants by District'!A242,Table1[Approved])</f>
        <v>0</v>
      </c>
      <c r="E242" s="11">
        <f>SUMIF(Table1[Dist ID],'SAFE Grants by District'!A242,Table1[Payment])</f>
        <v>0</v>
      </c>
      <c r="F242" s="11">
        <f t="shared" si="30"/>
        <v>0</v>
      </c>
      <c r="G242" s="10">
        <v>0</v>
      </c>
      <c r="H242" s="10">
        <v>0</v>
      </c>
      <c r="I242" s="10">
        <v>0</v>
      </c>
      <c r="J242" s="11">
        <f>SUMIF(Round2[Dist ID],'SAFE Grants by District'!A242,Round2[Approved])</f>
        <v>0</v>
      </c>
      <c r="K242" s="11">
        <f>SUMIF(Round2[Dist ID],'SAFE Grants by District'!A242,Round2[Payment])</f>
        <v>0</v>
      </c>
      <c r="L242" s="11">
        <f t="shared" si="31"/>
        <v>0</v>
      </c>
      <c r="M242" s="10">
        <v>0</v>
      </c>
      <c r="N242" s="10">
        <v>0</v>
      </c>
      <c r="O242" s="10">
        <v>0</v>
      </c>
      <c r="P242" s="11">
        <f>SUMIF(Table3[Dist ID],'SAFE Grants by District'!A242,Table3[Approved])</f>
        <v>0</v>
      </c>
      <c r="Q242" s="11">
        <f>SUMIF(Table3[Dist ID],'SAFE Grants by District'!A242,Table3[Payment])</f>
        <v>0</v>
      </c>
      <c r="R242" s="15">
        <f t="shared" si="32"/>
        <v>0</v>
      </c>
      <c r="S242" s="10">
        <v>0</v>
      </c>
      <c r="T242" s="10">
        <v>0</v>
      </c>
      <c r="U242" s="10">
        <v>0</v>
      </c>
      <c r="V242" s="15">
        <v>0</v>
      </c>
      <c r="W242" s="10">
        <v>0</v>
      </c>
      <c r="X242" s="10">
        <v>0</v>
      </c>
      <c r="Y242" s="10">
        <v>0</v>
      </c>
      <c r="Z242" s="11">
        <f t="shared" si="36"/>
        <v>0</v>
      </c>
      <c r="AA242" s="10">
        <f t="shared" si="37"/>
        <v>0</v>
      </c>
      <c r="AB242" s="10">
        <f t="shared" si="38"/>
        <v>0</v>
      </c>
      <c r="AC242" s="15">
        <v>0</v>
      </c>
      <c r="AD242" s="10">
        <v>0</v>
      </c>
      <c r="AE242" s="10">
        <v>0</v>
      </c>
      <c r="AF242" s="10">
        <v>0</v>
      </c>
      <c r="AG242" s="47"/>
    </row>
    <row r="243" spans="1:33" ht="14.5" customHeight="1" x14ac:dyDescent="0.35">
      <c r="A243" s="13">
        <v>1042</v>
      </c>
      <c r="B243" s="3">
        <v>1041</v>
      </c>
      <c r="C243" s="4" t="s">
        <v>618</v>
      </c>
      <c r="D243" s="11">
        <f>SUMIF(Table1[Dist ID],'SAFE Grants by District'!A243,Table1[Approved])</f>
        <v>0</v>
      </c>
      <c r="E243" s="11">
        <f>SUMIF(Table1[Dist ID],'SAFE Grants by District'!A243,Table1[Payment])</f>
        <v>0</v>
      </c>
      <c r="F243" s="11">
        <f t="shared" si="30"/>
        <v>0</v>
      </c>
      <c r="G243" s="10">
        <v>0</v>
      </c>
      <c r="H243" s="10">
        <v>0</v>
      </c>
      <c r="I243" s="10">
        <v>0</v>
      </c>
      <c r="J243" s="11">
        <f>SUMIF(Round2[Dist ID],'SAFE Grants by District'!A243,Round2[Approved])</f>
        <v>0</v>
      </c>
      <c r="K243" s="11">
        <f>SUMIF(Round2[Dist ID],'SAFE Grants by District'!A243,Round2[Payment])</f>
        <v>0</v>
      </c>
      <c r="L243" s="11">
        <f t="shared" si="31"/>
        <v>0</v>
      </c>
      <c r="M243" s="10">
        <v>0</v>
      </c>
      <c r="N243" s="10">
        <v>0</v>
      </c>
      <c r="O243" s="10">
        <v>0</v>
      </c>
      <c r="P243" s="11">
        <f>SUMIF(Table3[Dist ID],'SAFE Grants by District'!A243,Table3[Approved])</f>
        <v>0</v>
      </c>
      <c r="Q243" s="11">
        <f>SUMIF(Table3[Dist ID],'SAFE Grants by District'!A243,Table3[Payment])</f>
        <v>0</v>
      </c>
      <c r="R243" s="15">
        <f t="shared" si="32"/>
        <v>0</v>
      </c>
      <c r="S243" s="10">
        <v>0</v>
      </c>
      <c r="T243" s="10">
        <v>0</v>
      </c>
      <c r="U243" s="10">
        <v>0</v>
      </c>
      <c r="V243" s="15">
        <v>0</v>
      </c>
      <c r="W243" s="10">
        <v>0</v>
      </c>
      <c r="X243" s="10">
        <v>0</v>
      </c>
      <c r="Y243" s="10">
        <v>0</v>
      </c>
      <c r="Z243" s="11">
        <f t="shared" si="36"/>
        <v>0</v>
      </c>
      <c r="AA243" s="10">
        <f t="shared" si="37"/>
        <v>0</v>
      </c>
      <c r="AB243" s="10">
        <f t="shared" si="38"/>
        <v>0</v>
      </c>
      <c r="AC243" s="15">
        <v>0</v>
      </c>
      <c r="AD243" s="10">
        <v>0</v>
      </c>
      <c r="AE243" s="10">
        <v>0</v>
      </c>
      <c r="AF243" s="10">
        <v>0</v>
      </c>
      <c r="AG243" s="47"/>
    </row>
    <row r="244" spans="1:33" ht="14.5" customHeight="1" x14ac:dyDescent="0.35">
      <c r="A244" s="13">
        <v>1043</v>
      </c>
      <c r="B244" s="3">
        <v>1042</v>
      </c>
      <c r="C244" s="4" t="s">
        <v>619</v>
      </c>
      <c r="D244" s="11">
        <f>SUMIF(Table1[Dist ID],'SAFE Grants by District'!A244,Table1[Approved])</f>
        <v>0</v>
      </c>
      <c r="E244" s="11">
        <f>SUMIF(Table1[Dist ID],'SAFE Grants by District'!A244,Table1[Payment])</f>
        <v>0</v>
      </c>
      <c r="F244" s="11">
        <f t="shared" si="30"/>
        <v>0</v>
      </c>
      <c r="G244" s="10">
        <v>0</v>
      </c>
      <c r="H244" s="10">
        <v>0</v>
      </c>
      <c r="I244" s="10">
        <v>0</v>
      </c>
      <c r="J244" s="11">
        <f>SUMIF(Round2[Dist ID],'SAFE Grants by District'!A244,Round2[Approved])</f>
        <v>0</v>
      </c>
      <c r="K244" s="11">
        <f>SUMIF(Round2[Dist ID],'SAFE Grants by District'!A244,Round2[Payment])</f>
        <v>0</v>
      </c>
      <c r="L244" s="11">
        <f t="shared" si="31"/>
        <v>0</v>
      </c>
      <c r="M244" s="10">
        <v>0</v>
      </c>
      <c r="N244" s="10">
        <v>0</v>
      </c>
      <c r="O244" s="10">
        <v>0</v>
      </c>
      <c r="P244" s="11">
        <f>SUMIF(Table3[Dist ID],'SAFE Grants by District'!A244,Table3[Approved])</f>
        <v>0</v>
      </c>
      <c r="Q244" s="11">
        <f>SUMIF(Table3[Dist ID],'SAFE Grants by District'!A244,Table3[Payment])</f>
        <v>0</v>
      </c>
      <c r="R244" s="15">
        <f t="shared" si="32"/>
        <v>0</v>
      </c>
      <c r="S244" s="10">
        <v>0</v>
      </c>
      <c r="T244" s="10">
        <v>0</v>
      </c>
      <c r="U244" s="10">
        <v>0</v>
      </c>
      <c r="V244" s="15">
        <v>0</v>
      </c>
      <c r="W244" s="10">
        <v>0</v>
      </c>
      <c r="X244" s="10">
        <v>0</v>
      </c>
      <c r="Y244" s="10">
        <v>0</v>
      </c>
      <c r="Z244" s="11">
        <f t="shared" si="36"/>
        <v>0</v>
      </c>
      <c r="AA244" s="10">
        <f t="shared" si="37"/>
        <v>0</v>
      </c>
      <c r="AB244" s="10">
        <f t="shared" si="38"/>
        <v>0</v>
      </c>
      <c r="AC244" s="15">
        <v>0</v>
      </c>
      <c r="AD244" s="10">
        <v>0</v>
      </c>
      <c r="AE244" s="10">
        <v>0</v>
      </c>
      <c r="AF244" s="10">
        <v>0</v>
      </c>
      <c r="AG244" s="47"/>
    </row>
    <row r="245" spans="1:33" ht="14.5" customHeight="1" x14ac:dyDescent="0.35">
      <c r="A245" s="13">
        <v>1044</v>
      </c>
      <c r="B245" s="3">
        <v>1043</v>
      </c>
      <c r="C245" s="4" t="s">
        <v>620</v>
      </c>
      <c r="D245" s="11">
        <f>SUMIF(Table1[Dist ID],'SAFE Grants by District'!A245,Table1[Approved])</f>
        <v>0</v>
      </c>
      <c r="E245" s="11">
        <f>SUMIF(Table1[Dist ID],'SAFE Grants by District'!A245,Table1[Payment])</f>
        <v>0</v>
      </c>
      <c r="F245" s="11">
        <f t="shared" si="30"/>
        <v>0</v>
      </c>
      <c r="G245" s="10">
        <v>0</v>
      </c>
      <c r="H245" s="10">
        <v>0</v>
      </c>
      <c r="I245" s="10">
        <v>0</v>
      </c>
      <c r="J245" s="11">
        <f>SUMIF(Round2[Dist ID],'SAFE Grants by District'!A245,Round2[Approved])</f>
        <v>0</v>
      </c>
      <c r="K245" s="11">
        <f>SUMIF(Round2[Dist ID],'SAFE Grants by District'!A245,Round2[Payment])</f>
        <v>0</v>
      </c>
      <c r="L245" s="11">
        <f t="shared" si="31"/>
        <v>0</v>
      </c>
      <c r="M245" s="10">
        <v>0</v>
      </c>
      <c r="N245" s="10">
        <v>0</v>
      </c>
      <c r="O245" s="10">
        <v>0</v>
      </c>
      <c r="P245" s="11">
        <f>SUMIF(Table3[Dist ID],'SAFE Grants by District'!A245,Table3[Approved])</f>
        <v>0</v>
      </c>
      <c r="Q245" s="11">
        <f>SUMIF(Table3[Dist ID],'SAFE Grants by District'!A245,Table3[Payment])</f>
        <v>0</v>
      </c>
      <c r="R245" s="15">
        <f t="shared" si="32"/>
        <v>0</v>
      </c>
      <c r="S245" s="10">
        <v>0</v>
      </c>
      <c r="T245" s="10">
        <v>0</v>
      </c>
      <c r="U245" s="10">
        <v>0</v>
      </c>
      <c r="V245" s="15">
        <v>0</v>
      </c>
      <c r="W245" s="10">
        <v>0</v>
      </c>
      <c r="X245" s="10">
        <v>0</v>
      </c>
      <c r="Y245" s="10">
        <v>0</v>
      </c>
      <c r="Z245" s="11">
        <f t="shared" si="36"/>
        <v>0</v>
      </c>
      <c r="AA245" s="10">
        <f t="shared" si="37"/>
        <v>0</v>
      </c>
      <c r="AB245" s="10">
        <f t="shared" si="38"/>
        <v>0</v>
      </c>
      <c r="AC245" s="15">
        <v>0</v>
      </c>
      <c r="AD245" s="10">
        <v>0</v>
      </c>
      <c r="AE245" s="10">
        <v>0</v>
      </c>
      <c r="AF245" s="10">
        <v>0</v>
      </c>
      <c r="AG245" s="47"/>
    </row>
    <row r="246" spans="1:33" ht="14.5" customHeight="1" x14ac:dyDescent="0.35">
      <c r="A246" s="13">
        <v>1047</v>
      </c>
      <c r="B246" s="3">
        <v>1046</v>
      </c>
      <c r="C246" s="4" t="s">
        <v>621</v>
      </c>
      <c r="D246" s="11">
        <f>SUMIF(Table1[Dist ID],'SAFE Grants by District'!A246,Table1[Approved])</f>
        <v>0</v>
      </c>
      <c r="E246" s="11">
        <f>SUMIF(Table1[Dist ID],'SAFE Grants by District'!A246,Table1[Payment])</f>
        <v>0</v>
      </c>
      <c r="F246" s="11">
        <f t="shared" si="30"/>
        <v>0</v>
      </c>
      <c r="G246" s="10">
        <v>0</v>
      </c>
      <c r="H246" s="10">
        <v>0</v>
      </c>
      <c r="I246" s="10">
        <v>0</v>
      </c>
      <c r="J246" s="11">
        <f>SUMIF(Round2[Dist ID],'SAFE Grants by District'!A246,Round2[Approved])</f>
        <v>0</v>
      </c>
      <c r="K246" s="11">
        <f>SUMIF(Round2[Dist ID],'SAFE Grants by District'!A246,Round2[Payment])</f>
        <v>0</v>
      </c>
      <c r="L246" s="11">
        <f t="shared" si="31"/>
        <v>0</v>
      </c>
      <c r="M246" s="10">
        <v>0</v>
      </c>
      <c r="N246" s="10">
        <v>0</v>
      </c>
      <c r="O246" s="10">
        <v>0</v>
      </c>
      <c r="P246" s="11">
        <f>SUMIF(Table3[Dist ID],'SAFE Grants by District'!A246,Table3[Approved])</f>
        <v>0</v>
      </c>
      <c r="Q246" s="11">
        <f>SUMIF(Table3[Dist ID],'SAFE Grants by District'!A246,Table3[Payment])</f>
        <v>0</v>
      </c>
      <c r="R246" s="15">
        <f t="shared" si="32"/>
        <v>0</v>
      </c>
      <c r="S246" s="10">
        <v>0</v>
      </c>
      <c r="T246" s="10">
        <v>0</v>
      </c>
      <c r="U246" s="10">
        <v>0</v>
      </c>
      <c r="V246" s="15">
        <v>0</v>
      </c>
      <c r="W246" s="10">
        <v>0</v>
      </c>
      <c r="X246" s="10">
        <v>0</v>
      </c>
      <c r="Y246" s="10">
        <v>0</v>
      </c>
      <c r="Z246" s="11">
        <f t="shared" si="36"/>
        <v>0</v>
      </c>
      <c r="AA246" s="10">
        <f t="shared" si="37"/>
        <v>0</v>
      </c>
      <c r="AB246" s="10">
        <f t="shared" si="38"/>
        <v>0</v>
      </c>
      <c r="AC246" s="15">
        <v>0</v>
      </c>
      <c r="AD246" s="10">
        <v>0</v>
      </c>
      <c r="AE246" s="10">
        <v>0</v>
      </c>
      <c r="AF246" s="10">
        <v>0</v>
      </c>
      <c r="AG246" s="47"/>
    </row>
    <row r="247" spans="1:33" ht="14.5" customHeight="1" x14ac:dyDescent="0.35">
      <c r="A247" s="13">
        <v>1048</v>
      </c>
      <c r="B247" s="3">
        <v>1047</v>
      </c>
      <c r="C247" s="4" t="s">
        <v>622</v>
      </c>
      <c r="D247" s="11">
        <f>SUMIF(Table1[Dist ID],'SAFE Grants by District'!A247,Table1[Approved])</f>
        <v>0</v>
      </c>
      <c r="E247" s="11">
        <f>SUMIF(Table1[Dist ID],'SAFE Grants by District'!A247,Table1[Payment])</f>
        <v>0</v>
      </c>
      <c r="F247" s="11">
        <f t="shared" si="30"/>
        <v>0</v>
      </c>
      <c r="G247" s="10">
        <v>0</v>
      </c>
      <c r="H247" s="10">
        <v>0</v>
      </c>
      <c r="I247" s="10">
        <v>0</v>
      </c>
      <c r="J247" s="11">
        <f>SUMIF(Round2[Dist ID],'SAFE Grants by District'!A247,Round2[Approved])</f>
        <v>0</v>
      </c>
      <c r="K247" s="11">
        <f>SUMIF(Round2[Dist ID],'SAFE Grants by District'!A247,Round2[Payment])</f>
        <v>0</v>
      </c>
      <c r="L247" s="11">
        <f t="shared" si="31"/>
        <v>0</v>
      </c>
      <c r="M247" s="10">
        <v>0</v>
      </c>
      <c r="N247" s="10">
        <v>0</v>
      </c>
      <c r="O247" s="10">
        <v>0</v>
      </c>
      <c r="P247" s="11">
        <f>SUMIF(Table3[Dist ID],'SAFE Grants by District'!A247,Table3[Approved])</f>
        <v>0</v>
      </c>
      <c r="Q247" s="11">
        <f>SUMIF(Table3[Dist ID],'SAFE Grants by District'!A247,Table3[Payment])</f>
        <v>0</v>
      </c>
      <c r="R247" s="15">
        <f t="shared" si="32"/>
        <v>0</v>
      </c>
      <c r="S247" s="10">
        <v>0</v>
      </c>
      <c r="T247" s="10">
        <v>0</v>
      </c>
      <c r="U247" s="10">
        <v>0</v>
      </c>
      <c r="V247" s="15">
        <v>0</v>
      </c>
      <c r="W247" s="10">
        <v>0</v>
      </c>
      <c r="X247" s="10">
        <v>0</v>
      </c>
      <c r="Y247" s="10">
        <v>0</v>
      </c>
      <c r="Z247" s="11">
        <f t="shared" si="36"/>
        <v>0</v>
      </c>
      <c r="AA247" s="10">
        <f t="shared" si="37"/>
        <v>0</v>
      </c>
      <c r="AB247" s="10">
        <f t="shared" si="38"/>
        <v>0</v>
      </c>
      <c r="AC247" s="15">
        <v>0</v>
      </c>
      <c r="AD247" s="10">
        <v>0</v>
      </c>
      <c r="AE247" s="10">
        <v>0</v>
      </c>
      <c r="AF247" s="10">
        <v>0</v>
      </c>
      <c r="AG247" s="47"/>
    </row>
    <row r="248" spans="1:33" ht="14.5" customHeight="1" x14ac:dyDescent="0.35">
      <c r="A248" s="13">
        <v>1050</v>
      </c>
      <c r="B248" s="3">
        <v>1049</v>
      </c>
      <c r="C248" s="4" t="s">
        <v>623</v>
      </c>
      <c r="D248" s="11">
        <f>SUMIF(Table1[Dist ID],'SAFE Grants by District'!A248,Table1[Approved])</f>
        <v>0</v>
      </c>
      <c r="E248" s="11">
        <f>SUMIF(Table1[Dist ID],'SAFE Grants by District'!A248,Table1[Payment])</f>
        <v>0</v>
      </c>
      <c r="F248" s="11">
        <f t="shared" si="30"/>
        <v>0</v>
      </c>
      <c r="G248" s="10">
        <v>0</v>
      </c>
      <c r="H248" s="10">
        <v>0</v>
      </c>
      <c r="I248" s="10">
        <v>0</v>
      </c>
      <c r="J248" s="11">
        <f>SUMIF(Round2[Dist ID],'SAFE Grants by District'!A248,Round2[Approved])</f>
        <v>0</v>
      </c>
      <c r="K248" s="11">
        <f>SUMIF(Round2[Dist ID],'SAFE Grants by District'!A248,Round2[Payment])</f>
        <v>0</v>
      </c>
      <c r="L248" s="11">
        <f t="shared" si="31"/>
        <v>0</v>
      </c>
      <c r="M248" s="10">
        <v>0</v>
      </c>
      <c r="N248" s="10">
        <v>0</v>
      </c>
      <c r="O248" s="10">
        <v>0</v>
      </c>
      <c r="P248" s="11">
        <f>SUMIF(Table3[Dist ID],'SAFE Grants by District'!A248,Table3[Approved])</f>
        <v>0</v>
      </c>
      <c r="Q248" s="11">
        <f>SUMIF(Table3[Dist ID],'SAFE Grants by District'!A248,Table3[Payment])</f>
        <v>0</v>
      </c>
      <c r="R248" s="15">
        <f t="shared" si="32"/>
        <v>0</v>
      </c>
      <c r="S248" s="10">
        <v>0</v>
      </c>
      <c r="T248" s="10">
        <v>0</v>
      </c>
      <c r="U248" s="10">
        <v>0</v>
      </c>
      <c r="V248" s="15">
        <v>0</v>
      </c>
      <c r="W248" s="10">
        <v>0</v>
      </c>
      <c r="X248" s="10">
        <v>0</v>
      </c>
      <c r="Y248" s="10">
        <v>0</v>
      </c>
      <c r="Z248" s="11">
        <f t="shared" si="36"/>
        <v>0</v>
      </c>
      <c r="AA248" s="10">
        <f t="shared" si="37"/>
        <v>0</v>
      </c>
      <c r="AB248" s="10">
        <f t="shared" si="38"/>
        <v>0</v>
      </c>
      <c r="AC248" s="15">
        <v>0</v>
      </c>
      <c r="AD248" s="10">
        <v>0</v>
      </c>
      <c r="AE248" s="10">
        <v>0</v>
      </c>
      <c r="AF248" s="10">
        <v>0</v>
      </c>
      <c r="AG248" s="47"/>
    </row>
    <row r="249" spans="1:33" ht="14.5" customHeight="1" x14ac:dyDescent="0.35">
      <c r="A249" s="13">
        <v>1080</v>
      </c>
      <c r="B249" s="3">
        <v>1148</v>
      </c>
      <c r="C249" s="4" t="s">
        <v>624</v>
      </c>
      <c r="D249" s="11">
        <f>SUMIF(Table1[Dist ID],'SAFE Grants by District'!A249,Table1[Approved])</f>
        <v>0</v>
      </c>
      <c r="E249" s="11">
        <f>SUMIF(Table1[Dist ID],'SAFE Grants by District'!A249,Table1[Payment])</f>
        <v>0</v>
      </c>
      <c r="F249" s="11">
        <f t="shared" si="30"/>
        <v>0</v>
      </c>
      <c r="G249" s="10">
        <v>0</v>
      </c>
      <c r="H249" s="10">
        <v>0</v>
      </c>
      <c r="I249" s="10">
        <v>0</v>
      </c>
      <c r="J249" s="11">
        <f>SUMIF(Round2[Dist ID],'SAFE Grants by District'!A249,Round2[Approved])</f>
        <v>0</v>
      </c>
      <c r="K249" s="11">
        <f>SUMIF(Round2[Dist ID],'SAFE Grants by District'!A249,Round2[Payment])</f>
        <v>0</v>
      </c>
      <c r="L249" s="11">
        <f t="shared" si="31"/>
        <v>0</v>
      </c>
      <c r="M249" s="10">
        <v>0</v>
      </c>
      <c r="N249" s="10">
        <v>0</v>
      </c>
      <c r="O249" s="10">
        <v>0</v>
      </c>
      <c r="P249" s="11">
        <f>SUMIF(Table3[Dist ID],'SAFE Grants by District'!A249,Table3[Approved])</f>
        <v>0</v>
      </c>
      <c r="Q249" s="11">
        <f>SUMIF(Table3[Dist ID],'SAFE Grants by District'!A249,Table3[Payment])</f>
        <v>0</v>
      </c>
      <c r="R249" s="15">
        <f t="shared" si="32"/>
        <v>0</v>
      </c>
      <c r="S249" s="10">
        <v>0</v>
      </c>
      <c r="T249" s="10">
        <v>0</v>
      </c>
      <c r="U249" s="10">
        <v>0</v>
      </c>
      <c r="V249" s="15">
        <v>0</v>
      </c>
      <c r="W249" s="10">
        <v>0</v>
      </c>
      <c r="X249" s="10">
        <v>0</v>
      </c>
      <c r="Y249" s="10">
        <v>0</v>
      </c>
      <c r="Z249" s="11">
        <f t="shared" si="36"/>
        <v>0</v>
      </c>
      <c r="AA249" s="10">
        <f t="shared" si="37"/>
        <v>0</v>
      </c>
      <c r="AB249" s="10">
        <f t="shared" si="38"/>
        <v>0</v>
      </c>
      <c r="AC249" s="15">
        <v>0</v>
      </c>
      <c r="AD249" s="10">
        <v>0</v>
      </c>
      <c r="AE249" s="10">
        <v>0</v>
      </c>
      <c r="AF249" s="10">
        <v>0</v>
      </c>
      <c r="AG249" s="47"/>
    </row>
    <row r="250" spans="1:33" ht="14.5" customHeight="1" x14ac:dyDescent="0.35">
      <c r="A250" s="13">
        <v>1051</v>
      </c>
      <c r="B250" s="3">
        <v>1050</v>
      </c>
      <c r="C250" s="4" t="s">
        <v>444</v>
      </c>
      <c r="D250" s="11">
        <f>SUMIF(Table1[Dist ID],'SAFE Grants by District'!A250,Table1[Approved])</f>
        <v>0</v>
      </c>
      <c r="E250" s="11">
        <f>SUMIF(Table1[Dist ID],'SAFE Grants by District'!A250,Table1[Payment])</f>
        <v>0</v>
      </c>
      <c r="F250" s="11">
        <f t="shared" si="30"/>
        <v>0</v>
      </c>
      <c r="G250" s="10">
        <v>0</v>
      </c>
      <c r="H250" s="10">
        <v>0</v>
      </c>
      <c r="I250" s="10">
        <v>0</v>
      </c>
      <c r="J250" s="11">
        <f>SUMIF(Round2[Dist ID],'SAFE Grants by District'!A250,Round2[Approved])</f>
        <v>41754</v>
      </c>
      <c r="K250" s="11">
        <f>SUMIF(Round2[Dist ID],'SAFE Grants by District'!A250,Round2[Payment])</f>
        <v>41754</v>
      </c>
      <c r="L250" s="11">
        <f t="shared" si="31"/>
        <v>0</v>
      </c>
      <c r="M250" s="10">
        <v>1</v>
      </c>
      <c r="N250" s="10">
        <v>0</v>
      </c>
      <c r="O250" s="10">
        <v>0</v>
      </c>
      <c r="P250" s="11">
        <f>SUMIF(Table3[Dist ID],'SAFE Grants by District'!A250,Table3[Approved])</f>
        <v>0</v>
      </c>
      <c r="Q250" s="11">
        <f>SUMIF(Table3[Dist ID],'SAFE Grants by District'!A250,Table3[Payment])</f>
        <v>0</v>
      </c>
      <c r="R250" s="15">
        <f t="shared" si="32"/>
        <v>0</v>
      </c>
      <c r="S250" s="10">
        <v>0</v>
      </c>
      <c r="T250" s="10">
        <v>0</v>
      </c>
      <c r="U250" s="10">
        <v>0</v>
      </c>
      <c r="V250" s="15">
        <v>0</v>
      </c>
      <c r="W250" s="10">
        <v>0</v>
      </c>
      <c r="X250" s="10">
        <v>0</v>
      </c>
      <c r="Y250" s="10">
        <v>0</v>
      </c>
      <c r="Z250" s="11">
        <f t="shared" si="36"/>
        <v>41754</v>
      </c>
      <c r="AA250" s="10">
        <f t="shared" si="37"/>
        <v>41754</v>
      </c>
      <c r="AB250" s="10">
        <f t="shared" si="38"/>
        <v>0</v>
      </c>
      <c r="AC250" s="15">
        <v>0</v>
      </c>
      <c r="AD250" s="10">
        <v>0</v>
      </c>
      <c r="AE250" s="10">
        <v>0</v>
      </c>
      <c r="AF250" s="10">
        <v>0</v>
      </c>
      <c r="AG250" s="47"/>
    </row>
    <row r="251" spans="1:33" ht="14.5" customHeight="1" x14ac:dyDescent="0.35">
      <c r="A251" s="13">
        <v>1052</v>
      </c>
      <c r="B251" s="3">
        <v>1051</v>
      </c>
      <c r="C251" s="4" t="s">
        <v>443</v>
      </c>
      <c r="D251" s="11">
        <f>SUMIF(Table1[Dist ID],'SAFE Grants by District'!A251,Table1[Approved])</f>
        <v>0</v>
      </c>
      <c r="E251" s="11">
        <f>SUMIF(Table1[Dist ID],'SAFE Grants by District'!A251,Table1[Payment])</f>
        <v>0</v>
      </c>
      <c r="F251" s="11">
        <f t="shared" si="30"/>
        <v>0</v>
      </c>
      <c r="G251" s="10">
        <v>0</v>
      </c>
      <c r="H251" s="10">
        <v>0</v>
      </c>
      <c r="I251" s="10">
        <v>0</v>
      </c>
      <c r="J251" s="11">
        <f>SUMIF(Round2[Dist ID],'SAFE Grants by District'!A251,Round2[Approved])</f>
        <v>85743</v>
      </c>
      <c r="K251" s="11">
        <f>SUMIF(Round2[Dist ID],'SAFE Grants by District'!A251,Round2[Payment])</f>
        <v>81737.69</v>
      </c>
      <c r="L251" s="11">
        <f t="shared" si="31"/>
        <v>4005.3099999999977</v>
      </c>
      <c r="M251" s="10">
        <v>1</v>
      </c>
      <c r="N251" s="10">
        <v>0</v>
      </c>
      <c r="O251" s="10">
        <v>0</v>
      </c>
      <c r="P251" s="11">
        <f>SUMIF(Table3[Dist ID],'SAFE Grants by District'!A251,Table3[Approved])</f>
        <v>0</v>
      </c>
      <c r="Q251" s="11">
        <f>SUMIF(Table3[Dist ID],'SAFE Grants by District'!A251,Table3[Payment])</f>
        <v>0</v>
      </c>
      <c r="R251" s="15">
        <f t="shared" si="32"/>
        <v>0</v>
      </c>
      <c r="S251" s="10">
        <v>0</v>
      </c>
      <c r="T251" s="10">
        <v>0</v>
      </c>
      <c r="U251" s="10">
        <v>0</v>
      </c>
      <c r="V251" s="15">
        <v>0</v>
      </c>
      <c r="W251" s="10">
        <v>0</v>
      </c>
      <c r="X251" s="10">
        <v>0</v>
      </c>
      <c r="Y251" s="10">
        <v>0</v>
      </c>
      <c r="Z251" s="11">
        <f t="shared" si="36"/>
        <v>85743</v>
      </c>
      <c r="AA251" s="10">
        <f t="shared" si="37"/>
        <v>81737.69</v>
      </c>
      <c r="AB251" s="10">
        <f t="shared" si="38"/>
        <v>4005.3099999999977</v>
      </c>
      <c r="AC251" s="15">
        <v>0</v>
      </c>
      <c r="AD251" s="10">
        <v>0</v>
      </c>
      <c r="AE251" s="10">
        <v>0</v>
      </c>
      <c r="AF251" s="10">
        <v>0</v>
      </c>
      <c r="AG251" s="47"/>
    </row>
    <row r="252" spans="1:33" ht="14.5" customHeight="1" x14ac:dyDescent="0.35">
      <c r="A252" s="13">
        <v>1019</v>
      </c>
      <c r="B252" s="3">
        <v>1145</v>
      </c>
      <c r="C252" s="4" t="s">
        <v>625</v>
      </c>
      <c r="D252" s="11">
        <f>SUMIF(Table1[Dist ID],'SAFE Grants by District'!A252,Table1[Approved])</f>
        <v>0</v>
      </c>
      <c r="E252" s="11">
        <f>SUMIF(Table1[Dist ID],'SAFE Grants by District'!A252,Table1[Payment])</f>
        <v>0</v>
      </c>
      <c r="F252" s="11">
        <f t="shared" si="30"/>
        <v>0</v>
      </c>
      <c r="G252" s="10">
        <v>0</v>
      </c>
      <c r="H252" s="10">
        <v>0</v>
      </c>
      <c r="I252" s="10">
        <v>0</v>
      </c>
      <c r="J252" s="11">
        <f>SUMIF(Round2[Dist ID],'SAFE Grants by District'!A252,Round2[Approved])</f>
        <v>0</v>
      </c>
      <c r="K252" s="11">
        <f>SUMIF(Round2[Dist ID],'SAFE Grants by District'!A252,Round2[Payment])</f>
        <v>0</v>
      </c>
      <c r="L252" s="11">
        <f t="shared" si="31"/>
        <v>0</v>
      </c>
      <c r="M252" s="10">
        <v>0</v>
      </c>
      <c r="N252" s="10">
        <v>0</v>
      </c>
      <c r="O252" s="10">
        <v>0</v>
      </c>
      <c r="P252" s="11">
        <f>SUMIF(Table3[Dist ID],'SAFE Grants by District'!A252,Table3[Approved])</f>
        <v>0</v>
      </c>
      <c r="Q252" s="11">
        <f>SUMIF(Table3[Dist ID],'SAFE Grants by District'!A252,Table3[Payment])</f>
        <v>0</v>
      </c>
      <c r="R252" s="15">
        <f t="shared" si="32"/>
        <v>0</v>
      </c>
      <c r="S252" s="10">
        <v>0</v>
      </c>
      <c r="T252" s="10">
        <v>0</v>
      </c>
      <c r="U252" s="10">
        <v>0</v>
      </c>
      <c r="V252" s="15">
        <v>0</v>
      </c>
      <c r="W252" s="10">
        <v>0</v>
      </c>
      <c r="X252" s="10">
        <v>0</v>
      </c>
      <c r="Y252" s="10">
        <v>0</v>
      </c>
      <c r="Z252" s="11">
        <f t="shared" si="36"/>
        <v>0</v>
      </c>
      <c r="AA252" s="10">
        <f t="shared" si="37"/>
        <v>0</v>
      </c>
      <c r="AB252" s="10">
        <f t="shared" si="38"/>
        <v>0</v>
      </c>
      <c r="AC252" s="15">
        <v>0</v>
      </c>
      <c r="AD252" s="10">
        <v>0</v>
      </c>
      <c r="AE252" s="10">
        <v>0</v>
      </c>
      <c r="AF252" s="10">
        <v>0</v>
      </c>
      <c r="AG252" s="47"/>
    </row>
    <row r="253" spans="1:33" ht="14.5" customHeight="1" x14ac:dyDescent="0.35">
      <c r="A253" s="13">
        <v>1054</v>
      </c>
      <c r="B253" s="3">
        <v>1053</v>
      </c>
      <c r="C253" s="4" t="s">
        <v>626</v>
      </c>
      <c r="D253" s="11">
        <f>SUMIF(Table1[Dist ID],'SAFE Grants by District'!A253,Table1[Approved])</f>
        <v>0</v>
      </c>
      <c r="E253" s="11">
        <f>SUMIF(Table1[Dist ID],'SAFE Grants by District'!A253,Table1[Payment])</f>
        <v>0</v>
      </c>
      <c r="F253" s="11">
        <f t="shared" si="30"/>
        <v>0</v>
      </c>
      <c r="G253" s="10">
        <v>0</v>
      </c>
      <c r="H253" s="10">
        <v>0</v>
      </c>
      <c r="I253" s="10">
        <v>0</v>
      </c>
      <c r="J253" s="11">
        <f>SUMIF(Round2[Dist ID],'SAFE Grants by District'!A253,Round2[Approved])</f>
        <v>0</v>
      </c>
      <c r="K253" s="11">
        <f>SUMIF(Round2[Dist ID],'SAFE Grants by District'!A253,Round2[Payment])</f>
        <v>0</v>
      </c>
      <c r="L253" s="11">
        <f t="shared" si="31"/>
        <v>0</v>
      </c>
      <c r="M253" s="10">
        <v>0</v>
      </c>
      <c r="N253" s="10">
        <v>0</v>
      </c>
      <c r="O253" s="10">
        <v>0</v>
      </c>
      <c r="P253" s="11">
        <f>SUMIF(Table3[Dist ID],'SAFE Grants by District'!A253,Table3[Approved])</f>
        <v>0</v>
      </c>
      <c r="Q253" s="11">
        <f>SUMIF(Table3[Dist ID],'SAFE Grants by District'!A253,Table3[Payment])</f>
        <v>0</v>
      </c>
      <c r="R253" s="15">
        <f t="shared" si="32"/>
        <v>0</v>
      </c>
      <c r="S253" s="10">
        <v>0</v>
      </c>
      <c r="T253" s="10">
        <v>0</v>
      </c>
      <c r="U253" s="10">
        <v>0</v>
      </c>
      <c r="V253" s="15">
        <v>0</v>
      </c>
      <c r="W253" s="10">
        <v>0</v>
      </c>
      <c r="X253" s="10">
        <v>0</v>
      </c>
      <c r="Y253" s="10">
        <v>0</v>
      </c>
      <c r="Z253" s="11">
        <f t="shared" si="36"/>
        <v>0</v>
      </c>
      <c r="AA253" s="10">
        <f t="shared" si="37"/>
        <v>0</v>
      </c>
      <c r="AB253" s="10">
        <f t="shared" si="38"/>
        <v>0</v>
      </c>
      <c r="AC253" s="15">
        <v>0</v>
      </c>
      <c r="AD253" s="10">
        <v>0</v>
      </c>
      <c r="AE253" s="10">
        <v>0</v>
      </c>
      <c r="AF253" s="10">
        <v>0</v>
      </c>
      <c r="AG253" s="47"/>
    </row>
    <row r="254" spans="1:33" ht="14.5" customHeight="1" x14ac:dyDescent="0.35">
      <c r="A254" s="13">
        <v>1057</v>
      </c>
      <c r="B254" s="3">
        <v>1056</v>
      </c>
      <c r="C254" s="4" t="s">
        <v>627</v>
      </c>
      <c r="D254" s="11">
        <f>SUMIF(Table1[Dist ID],'SAFE Grants by District'!A254,Table1[Approved])</f>
        <v>0</v>
      </c>
      <c r="E254" s="11">
        <f>SUMIF(Table1[Dist ID],'SAFE Grants by District'!A254,Table1[Payment])</f>
        <v>0</v>
      </c>
      <c r="F254" s="11">
        <f t="shared" si="30"/>
        <v>0</v>
      </c>
      <c r="G254" s="10">
        <v>0</v>
      </c>
      <c r="H254" s="10">
        <v>0</v>
      </c>
      <c r="I254" s="10">
        <v>0</v>
      </c>
      <c r="J254" s="11">
        <f>SUMIF(Round2[Dist ID],'SAFE Grants by District'!A254,Round2[Approved])</f>
        <v>0</v>
      </c>
      <c r="K254" s="11">
        <f>SUMIF(Round2[Dist ID],'SAFE Grants by District'!A254,Round2[Payment])</f>
        <v>0</v>
      </c>
      <c r="L254" s="11">
        <f t="shared" si="31"/>
        <v>0</v>
      </c>
      <c r="M254" s="10">
        <v>0</v>
      </c>
      <c r="N254" s="10">
        <v>0</v>
      </c>
      <c r="O254" s="10">
        <v>0</v>
      </c>
      <c r="P254" s="11">
        <f>SUMIF(Table3[Dist ID],'SAFE Grants by District'!A254,Table3[Approved])</f>
        <v>0</v>
      </c>
      <c r="Q254" s="11">
        <f>SUMIF(Table3[Dist ID],'SAFE Grants by District'!A254,Table3[Payment])</f>
        <v>0</v>
      </c>
      <c r="R254" s="15">
        <f t="shared" si="32"/>
        <v>0</v>
      </c>
      <c r="S254" s="10">
        <v>0</v>
      </c>
      <c r="T254" s="10">
        <v>0</v>
      </c>
      <c r="U254" s="10">
        <v>0</v>
      </c>
      <c r="V254" s="15">
        <v>0</v>
      </c>
      <c r="W254" s="10">
        <v>0</v>
      </c>
      <c r="X254" s="10">
        <v>0</v>
      </c>
      <c r="Y254" s="10">
        <v>0</v>
      </c>
      <c r="Z254" s="11">
        <f t="shared" si="36"/>
        <v>0</v>
      </c>
      <c r="AA254" s="10">
        <f t="shared" si="37"/>
        <v>0</v>
      </c>
      <c r="AB254" s="10">
        <f t="shared" si="38"/>
        <v>0</v>
      </c>
      <c r="AC254" s="15">
        <v>0</v>
      </c>
      <c r="AD254" s="10">
        <v>0</v>
      </c>
      <c r="AE254" s="10">
        <v>0</v>
      </c>
      <c r="AF254" s="10">
        <v>0</v>
      </c>
      <c r="AG254" s="47"/>
    </row>
    <row r="255" spans="1:33" ht="14.5" customHeight="1" x14ac:dyDescent="0.35">
      <c r="A255" s="13">
        <v>1058</v>
      </c>
      <c r="B255" s="3">
        <v>1057</v>
      </c>
      <c r="C255" s="4" t="s">
        <v>628</v>
      </c>
      <c r="D255" s="11">
        <f>SUMIF(Table1[Dist ID],'SAFE Grants by District'!A255,Table1[Approved])</f>
        <v>0</v>
      </c>
      <c r="E255" s="11">
        <f>SUMIF(Table1[Dist ID],'SAFE Grants by District'!A255,Table1[Payment])</f>
        <v>0</v>
      </c>
      <c r="F255" s="11">
        <f t="shared" si="30"/>
        <v>0</v>
      </c>
      <c r="G255" s="10">
        <v>0</v>
      </c>
      <c r="H255" s="10">
        <v>0</v>
      </c>
      <c r="I255" s="10">
        <v>0</v>
      </c>
      <c r="J255" s="11">
        <f>SUMIF(Round2[Dist ID],'SAFE Grants by District'!A255,Round2[Approved])</f>
        <v>0</v>
      </c>
      <c r="K255" s="11">
        <f>SUMIF(Round2[Dist ID],'SAFE Grants by District'!A255,Round2[Payment])</f>
        <v>0</v>
      </c>
      <c r="L255" s="11">
        <f t="shared" si="31"/>
        <v>0</v>
      </c>
      <c r="M255" s="10">
        <v>0</v>
      </c>
      <c r="N255" s="10">
        <v>0</v>
      </c>
      <c r="O255" s="10">
        <v>0</v>
      </c>
      <c r="P255" s="11">
        <f>SUMIF(Table3[Dist ID],'SAFE Grants by District'!A255,Table3[Approved])</f>
        <v>0</v>
      </c>
      <c r="Q255" s="11">
        <f>SUMIF(Table3[Dist ID],'SAFE Grants by District'!A255,Table3[Payment])</f>
        <v>0</v>
      </c>
      <c r="R255" s="15">
        <f t="shared" si="32"/>
        <v>0</v>
      </c>
      <c r="S255" s="10">
        <v>0</v>
      </c>
      <c r="T255" s="10">
        <v>0</v>
      </c>
      <c r="U255" s="10">
        <v>0</v>
      </c>
      <c r="V255" s="15">
        <v>0</v>
      </c>
      <c r="W255" s="10">
        <v>0</v>
      </c>
      <c r="X255" s="10">
        <v>0</v>
      </c>
      <c r="Y255" s="10">
        <v>0</v>
      </c>
      <c r="Z255" s="11">
        <f t="shared" si="36"/>
        <v>0</v>
      </c>
      <c r="AA255" s="10">
        <f t="shared" si="37"/>
        <v>0</v>
      </c>
      <c r="AB255" s="10">
        <f t="shared" si="38"/>
        <v>0</v>
      </c>
      <c r="AC255" s="15">
        <v>0</v>
      </c>
      <c r="AD255" s="10">
        <v>0</v>
      </c>
      <c r="AE255" s="10">
        <v>0</v>
      </c>
      <c r="AF255" s="10">
        <v>0</v>
      </c>
      <c r="AG255" s="47"/>
    </row>
    <row r="256" spans="1:33" ht="14.5" customHeight="1" x14ac:dyDescent="0.35">
      <c r="A256" s="13">
        <v>1062</v>
      </c>
      <c r="B256" s="3">
        <v>1061</v>
      </c>
      <c r="C256" s="4" t="s">
        <v>629</v>
      </c>
      <c r="D256" s="11">
        <f>SUMIF(Table1[Dist ID],'SAFE Grants by District'!A256,Table1[Approved])</f>
        <v>0</v>
      </c>
      <c r="E256" s="11">
        <f>SUMIF(Table1[Dist ID],'SAFE Grants by District'!A256,Table1[Payment])</f>
        <v>0</v>
      </c>
      <c r="F256" s="11">
        <f t="shared" si="30"/>
        <v>0</v>
      </c>
      <c r="G256" s="10">
        <v>0</v>
      </c>
      <c r="H256" s="10">
        <v>0</v>
      </c>
      <c r="I256" s="10">
        <v>0</v>
      </c>
      <c r="J256" s="11">
        <f>SUMIF(Round2[Dist ID],'SAFE Grants by District'!A256,Round2[Approved])</f>
        <v>0</v>
      </c>
      <c r="K256" s="11">
        <f>SUMIF(Round2[Dist ID],'SAFE Grants by District'!A256,Round2[Payment])</f>
        <v>0</v>
      </c>
      <c r="L256" s="11">
        <f t="shared" si="31"/>
        <v>0</v>
      </c>
      <c r="M256" s="10">
        <v>0</v>
      </c>
      <c r="N256" s="10">
        <v>0</v>
      </c>
      <c r="O256" s="10">
        <v>0</v>
      </c>
      <c r="P256" s="11">
        <f>SUMIF(Table3[Dist ID],'SAFE Grants by District'!A256,Table3[Approved])</f>
        <v>0</v>
      </c>
      <c r="Q256" s="11">
        <f>SUMIF(Table3[Dist ID],'SAFE Grants by District'!A256,Table3[Payment])</f>
        <v>0</v>
      </c>
      <c r="R256" s="15">
        <f t="shared" si="32"/>
        <v>0</v>
      </c>
      <c r="S256" s="10">
        <v>0</v>
      </c>
      <c r="T256" s="10">
        <v>0</v>
      </c>
      <c r="U256" s="10">
        <v>0</v>
      </c>
      <c r="V256" s="15">
        <v>0</v>
      </c>
      <c r="W256" s="10">
        <v>0</v>
      </c>
      <c r="X256" s="10">
        <v>0</v>
      </c>
      <c r="Y256" s="10">
        <v>0</v>
      </c>
      <c r="Z256" s="11">
        <f t="shared" si="36"/>
        <v>0</v>
      </c>
      <c r="AA256" s="10">
        <f t="shared" si="37"/>
        <v>0</v>
      </c>
      <c r="AB256" s="10">
        <f t="shared" si="38"/>
        <v>0</v>
      </c>
      <c r="AC256" s="15">
        <v>0</v>
      </c>
      <c r="AD256" s="10">
        <v>0</v>
      </c>
      <c r="AE256" s="10">
        <v>0</v>
      </c>
      <c r="AF256" s="10">
        <v>0</v>
      </c>
      <c r="AG256" s="47"/>
    </row>
    <row r="257" spans="1:33" ht="14.5" customHeight="1" x14ac:dyDescent="0.35">
      <c r="A257" s="13">
        <v>1063</v>
      </c>
      <c r="B257" s="3">
        <v>1062</v>
      </c>
      <c r="C257" s="4" t="s">
        <v>630</v>
      </c>
      <c r="D257" s="11">
        <f>SUMIF(Table1[Dist ID],'SAFE Grants by District'!A257,Table1[Approved])</f>
        <v>0</v>
      </c>
      <c r="E257" s="11">
        <f>SUMIF(Table1[Dist ID],'SAFE Grants by District'!A257,Table1[Payment])</f>
        <v>0</v>
      </c>
      <c r="F257" s="11">
        <f t="shared" si="30"/>
        <v>0</v>
      </c>
      <c r="G257" s="10">
        <v>0</v>
      </c>
      <c r="H257" s="10">
        <v>0</v>
      </c>
      <c r="I257" s="10">
        <v>0</v>
      </c>
      <c r="J257" s="11">
        <f>SUMIF(Round2[Dist ID],'SAFE Grants by District'!A257,Round2[Approved])</f>
        <v>0</v>
      </c>
      <c r="K257" s="11">
        <f>SUMIF(Round2[Dist ID],'SAFE Grants by District'!A257,Round2[Payment])</f>
        <v>0</v>
      </c>
      <c r="L257" s="11">
        <f t="shared" si="31"/>
        <v>0</v>
      </c>
      <c r="M257" s="10">
        <v>0</v>
      </c>
      <c r="N257" s="10">
        <v>0</v>
      </c>
      <c r="O257" s="10">
        <v>0</v>
      </c>
      <c r="P257" s="11">
        <f>SUMIF(Table3[Dist ID],'SAFE Grants by District'!A257,Table3[Approved])</f>
        <v>0</v>
      </c>
      <c r="Q257" s="11">
        <f>SUMIF(Table3[Dist ID],'SAFE Grants by District'!A257,Table3[Payment])</f>
        <v>0</v>
      </c>
      <c r="R257" s="15">
        <f t="shared" si="32"/>
        <v>0</v>
      </c>
      <c r="S257" s="10">
        <v>0</v>
      </c>
      <c r="T257" s="10">
        <v>0</v>
      </c>
      <c r="U257" s="10">
        <v>0</v>
      </c>
      <c r="V257" s="15">
        <v>0</v>
      </c>
      <c r="W257" s="10">
        <v>0</v>
      </c>
      <c r="X257" s="10">
        <v>0</v>
      </c>
      <c r="Y257" s="10">
        <v>0</v>
      </c>
      <c r="Z257" s="11">
        <f t="shared" si="36"/>
        <v>0</v>
      </c>
      <c r="AA257" s="10">
        <f t="shared" si="37"/>
        <v>0</v>
      </c>
      <c r="AB257" s="10">
        <f t="shared" si="38"/>
        <v>0</v>
      </c>
      <c r="AC257" s="15">
        <v>0</v>
      </c>
      <c r="AD257" s="10">
        <v>0</v>
      </c>
      <c r="AE257" s="10">
        <v>0</v>
      </c>
      <c r="AF257" s="10">
        <v>0</v>
      </c>
      <c r="AG257" s="47"/>
    </row>
    <row r="258" spans="1:33" ht="14.5" customHeight="1" x14ac:dyDescent="0.35">
      <c r="A258" s="13">
        <v>1064</v>
      </c>
      <c r="B258" s="3">
        <v>1063</v>
      </c>
      <c r="C258" s="4" t="s">
        <v>631</v>
      </c>
      <c r="D258" s="11">
        <f>SUMIF(Table1[Dist ID],'SAFE Grants by District'!A258,Table1[Approved])</f>
        <v>0</v>
      </c>
      <c r="E258" s="11">
        <f>SUMIF(Table1[Dist ID],'SAFE Grants by District'!A258,Table1[Payment])</f>
        <v>0</v>
      </c>
      <c r="F258" s="11">
        <f t="shared" si="30"/>
        <v>0</v>
      </c>
      <c r="G258" s="10">
        <v>0</v>
      </c>
      <c r="H258" s="10">
        <v>0</v>
      </c>
      <c r="I258" s="10">
        <v>0</v>
      </c>
      <c r="J258" s="11">
        <f>SUMIF(Round2[Dist ID],'SAFE Grants by District'!A258,Round2[Approved])</f>
        <v>0</v>
      </c>
      <c r="K258" s="11">
        <f>SUMIF(Round2[Dist ID],'SAFE Grants by District'!A258,Round2[Payment])</f>
        <v>0</v>
      </c>
      <c r="L258" s="11">
        <f t="shared" si="31"/>
        <v>0</v>
      </c>
      <c r="M258" s="10">
        <v>0</v>
      </c>
      <c r="N258" s="10">
        <v>0</v>
      </c>
      <c r="O258" s="10">
        <v>0</v>
      </c>
      <c r="P258" s="11">
        <f>SUMIF(Table3[Dist ID],'SAFE Grants by District'!A258,Table3[Approved])</f>
        <v>0</v>
      </c>
      <c r="Q258" s="11">
        <f>SUMIF(Table3[Dist ID],'SAFE Grants by District'!A258,Table3[Payment])</f>
        <v>0</v>
      </c>
      <c r="R258" s="15">
        <f t="shared" si="32"/>
        <v>0</v>
      </c>
      <c r="S258" s="10">
        <v>0</v>
      </c>
      <c r="T258" s="10">
        <v>0</v>
      </c>
      <c r="U258" s="10">
        <v>0</v>
      </c>
      <c r="V258" s="15">
        <v>0</v>
      </c>
      <c r="W258" s="10">
        <v>0</v>
      </c>
      <c r="X258" s="10">
        <v>0</v>
      </c>
      <c r="Y258" s="10">
        <v>0</v>
      </c>
      <c r="Z258" s="11">
        <f t="shared" si="36"/>
        <v>0</v>
      </c>
      <c r="AA258" s="10">
        <f t="shared" si="37"/>
        <v>0</v>
      </c>
      <c r="AB258" s="10">
        <f t="shared" si="38"/>
        <v>0</v>
      </c>
      <c r="AC258" s="15">
        <v>0</v>
      </c>
      <c r="AD258" s="10">
        <v>0</v>
      </c>
      <c r="AE258" s="10">
        <v>0</v>
      </c>
      <c r="AF258" s="10">
        <v>0</v>
      </c>
      <c r="AG258" s="47"/>
    </row>
    <row r="259" spans="1:33" ht="14.5" customHeight="1" x14ac:dyDescent="0.35">
      <c r="A259" s="13">
        <v>1065</v>
      </c>
      <c r="B259" s="3">
        <v>1064</v>
      </c>
      <c r="C259" s="4" t="s">
        <v>442</v>
      </c>
      <c r="D259" s="11">
        <f>SUMIF(Table1[Dist ID],'SAFE Grants by District'!A259,Table1[Approved])</f>
        <v>0</v>
      </c>
      <c r="E259" s="11">
        <f>SUMIF(Table1[Dist ID],'SAFE Grants by District'!A259,Table1[Payment])</f>
        <v>0</v>
      </c>
      <c r="F259" s="11">
        <f t="shared" si="30"/>
        <v>0</v>
      </c>
      <c r="G259" s="10">
        <v>0</v>
      </c>
      <c r="H259" s="10">
        <v>0</v>
      </c>
      <c r="I259" s="10">
        <v>0</v>
      </c>
      <c r="J259" s="11">
        <f>SUMIF(Round2[Dist ID],'SAFE Grants by District'!A259,Round2[Approved])</f>
        <v>5717.94</v>
      </c>
      <c r="K259" s="11">
        <f>SUMIF(Round2[Dist ID],'SAFE Grants by District'!A259,Round2[Payment])</f>
        <v>5717.94</v>
      </c>
      <c r="L259" s="11">
        <f t="shared" si="31"/>
        <v>0</v>
      </c>
      <c r="M259" s="10">
        <v>1</v>
      </c>
      <c r="N259" s="10">
        <v>0</v>
      </c>
      <c r="O259" s="10">
        <v>0</v>
      </c>
      <c r="P259" s="11">
        <f>SUMIF(Table3[Dist ID],'SAFE Grants by District'!A259,Table3[Approved])</f>
        <v>0</v>
      </c>
      <c r="Q259" s="11">
        <f>SUMIF(Table3[Dist ID],'SAFE Grants by District'!A259,Table3[Payment])</f>
        <v>0</v>
      </c>
      <c r="R259" s="15">
        <f t="shared" si="32"/>
        <v>0</v>
      </c>
      <c r="S259" s="10">
        <v>0</v>
      </c>
      <c r="T259" s="10">
        <v>0</v>
      </c>
      <c r="U259" s="10">
        <v>0</v>
      </c>
      <c r="V259" s="15">
        <v>0</v>
      </c>
      <c r="W259" s="10">
        <v>0</v>
      </c>
      <c r="X259" s="10">
        <v>0</v>
      </c>
      <c r="Y259" s="10">
        <v>0</v>
      </c>
      <c r="Z259" s="11">
        <f t="shared" si="36"/>
        <v>5717.94</v>
      </c>
      <c r="AA259" s="10">
        <f t="shared" si="37"/>
        <v>5717.94</v>
      </c>
      <c r="AB259" s="10">
        <f t="shared" si="38"/>
        <v>0</v>
      </c>
      <c r="AC259" s="15">
        <v>0</v>
      </c>
      <c r="AD259" s="10">
        <v>0</v>
      </c>
      <c r="AE259" s="10">
        <v>0</v>
      </c>
      <c r="AF259" s="10">
        <v>0</v>
      </c>
      <c r="AG259" s="47"/>
    </row>
    <row r="260" spans="1:33" ht="14.5" customHeight="1" x14ac:dyDescent="0.35">
      <c r="A260" s="13">
        <v>1066</v>
      </c>
      <c r="B260" s="3">
        <v>1065</v>
      </c>
      <c r="C260" s="4" t="s">
        <v>632</v>
      </c>
      <c r="D260" s="11">
        <f>SUMIF(Table1[Dist ID],'SAFE Grants by District'!A260,Table1[Approved])</f>
        <v>0</v>
      </c>
      <c r="E260" s="11">
        <f>SUMIF(Table1[Dist ID],'SAFE Grants by District'!A260,Table1[Payment])</f>
        <v>0</v>
      </c>
      <c r="F260" s="11">
        <f t="shared" si="30"/>
        <v>0</v>
      </c>
      <c r="G260" s="10">
        <v>0</v>
      </c>
      <c r="H260" s="10">
        <v>0</v>
      </c>
      <c r="I260" s="10">
        <v>0</v>
      </c>
      <c r="J260" s="11">
        <f>SUMIF(Round2[Dist ID],'SAFE Grants by District'!A260,Round2[Approved])</f>
        <v>0</v>
      </c>
      <c r="K260" s="11">
        <f>SUMIF(Round2[Dist ID],'SAFE Grants by District'!A260,Round2[Payment])</f>
        <v>0</v>
      </c>
      <c r="L260" s="11">
        <f t="shared" si="31"/>
        <v>0</v>
      </c>
      <c r="M260" s="10">
        <v>0</v>
      </c>
      <c r="N260" s="10">
        <v>0</v>
      </c>
      <c r="O260" s="10">
        <v>0</v>
      </c>
      <c r="P260" s="11">
        <f>SUMIF(Table3[Dist ID],'SAFE Grants by District'!A260,Table3[Approved])</f>
        <v>0</v>
      </c>
      <c r="Q260" s="11">
        <f>SUMIF(Table3[Dist ID],'SAFE Grants by District'!A260,Table3[Payment])</f>
        <v>0</v>
      </c>
      <c r="R260" s="15">
        <f t="shared" si="32"/>
        <v>0</v>
      </c>
      <c r="S260" s="10">
        <v>0</v>
      </c>
      <c r="T260" s="10">
        <v>0</v>
      </c>
      <c r="U260" s="10">
        <v>0</v>
      </c>
      <c r="V260" s="15">
        <v>0</v>
      </c>
      <c r="W260" s="10">
        <v>0</v>
      </c>
      <c r="X260" s="10">
        <v>0</v>
      </c>
      <c r="Y260" s="10">
        <v>0</v>
      </c>
      <c r="Z260" s="11">
        <f t="shared" si="36"/>
        <v>0</v>
      </c>
      <c r="AA260" s="10">
        <f t="shared" si="37"/>
        <v>0</v>
      </c>
      <c r="AB260" s="10">
        <f t="shared" si="38"/>
        <v>0</v>
      </c>
      <c r="AC260" s="15">
        <v>0</v>
      </c>
      <c r="AD260" s="10">
        <v>0</v>
      </c>
      <c r="AE260" s="10">
        <v>0</v>
      </c>
      <c r="AF260" s="10">
        <v>0</v>
      </c>
      <c r="AG260" s="47"/>
    </row>
    <row r="261" spans="1:33" ht="14.5" customHeight="1" x14ac:dyDescent="0.35">
      <c r="A261" s="13">
        <v>1069</v>
      </c>
      <c r="B261" s="3">
        <v>1068</v>
      </c>
      <c r="C261" s="4" t="s">
        <v>633</v>
      </c>
      <c r="D261" s="11">
        <f>SUMIF(Table1[Dist ID],'SAFE Grants by District'!A261,Table1[Approved])</f>
        <v>0</v>
      </c>
      <c r="E261" s="11">
        <f>SUMIF(Table1[Dist ID],'SAFE Grants by District'!A261,Table1[Payment])</f>
        <v>0</v>
      </c>
      <c r="F261" s="11">
        <f t="shared" ref="F261:F308" si="39">D261-E261</f>
        <v>0</v>
      </c>
      <c r="G261" s="10">
        <v>0</v>
      </c>
      <c r="H261" s="10">
        <v>0</v>
      </c>
      <c r="I261" s="10">
        <v>0</v>
      </c>
      <c r="J261" s="11">
        <f>SUMIF(Round2[Dist ID],'SAFE Grants by District'!A261,Round2[Approved])</f>
        <v>0</v>
      </c>
      <c r="K261" s="11">
        <f>SUMIF(Round2[Dist ID],'SAFE Grants by District'!A261,Round2[Payment])</f>
        <v>0</v>
      </c>
      <c r="L261" s="11">
        <f t="shared" ref="L261:L308" si="40">J261-K261</f>
        <v>0</v>
      </c>
      <c r="M261" s="10">
        <v>0</v>
      </c>
      <c r="N261" s="10">
        <v>0</v>
      </c>
      <c r="O261" s="10">
        <v>0</v>
      </c>
      <c r="P261" s="11">
        <f>SUMIF(Table3[Dist ID],'SAFE Grants by District'!A261,Table3[Approved])</f>
        <v>0</v>
      </c>
      <c r="Q261" s="11">
        <f>SUMIF(Table3[Dist ID],'SAFE Grants by District'!A261,Table3[Payment])</f>
        <v>0</v>
      </c>
      <c r="R261" s="15">
        <f t="shared" ref="R261:R308" si="41">P261-Q261</f>
        <v>0</v>
      </c>
      <c r="S261" s="10">
        <v>0</v>
      </c>
      <c r="T261" s="10">
        <v>0</v>
      </c>
      <c r="U261" s="10">
        <v>0</v>
      </c>
      <c r="V261" s="15">
        <v>0</v>
      </c>
      <c r="W261" s="10">
        <v>0</v>
      </c>
      <c r="X261" s="10">
        <v>0</v>
      </c>
      <c r="Y261" s="10">
        <v>0</v>
      </c>
      <c r="Z261" s="11">
        <f t="shared" si="36"/>
        <v>0</v>
      </c>
      <c r="AA261" s="10">
        <f t="shared" si="37"/>
        <v>0</v>
      </c>
      <c r="AB261" s="10">
        <f t="shared" si="38"/>
        <v>0</v>
      </c>
      <c r="AC261" s="15">
        <v>0</v>
      </c>
      <c r="AD261" s="10">
        <v>0</v>
      </c>
      <c r="AE261" s="10">
        <v>0</v>
      </c>
      <c r="AF261" s="10">
        <v>0</v>
      </c>
      <c r="AG261" s="47"/>
    </row>
    <row r="262" spans="1:33" ht="14.5" customHeight="1" x14ac:dyDescent="0.35">
      <c r="A262" s="13">
        <v>1070</v>
      </c>
      <c r="B262" s="3">
        <v>1069</v>
      </c>
      <c r="C262" s="4" t="s">
        <v>441</v>
      </c>
      <c r="D262" s="11">
        <f>SUMIF(Table1[Dist ID],'SAFE Grants by District'!A262,Table1[Approved])</f>
        <v>0</v>
      </c>
      <c r="E262" s="11">
        <f>SUMIF(Table1[Dist ID],'SAFE Grants by District'!A262,Table1[Payment])</f>
        <v>0</v>
      </c>
      <c r="F262" s="11">
        <f t="shared" si="39"/>
        <v>0</v>
      </c>
      <c r="G262" s="10">
        <v>0</v>
      </c>
      <c r="H262" s="10">
        <v>0</v>
      </c>
      <c r="I262" s="10">
        <v>0</v>
      </c>
      <c r="J262" s="11">
        <f>SUMIF(Round2[Dist ID],'SAFE Grants by District'!A262,Round2[Approved])</f>
        <v>0</v>
      </c>
      <c r="K262" s="11">
        <f>SUMIF(Round2[Dist ID],'SAFE Grants by District'!A262,Round2[Payment])</f>
        <v>0</v>
      </c>
      <c r="L262" s="11">
        <f t="shared" si="40"/>
        <v>0</v>
      </c>
      <c r="M262" s="10">
        <v>0</v>
      </c>
      <c r="N262" s="10">
        <v>0</v>
      </c>
      <c r="O262" s="10">
        <v>0</v>
      </c>
      <c r="P262" s="11">
        <f>SUMIF(Table3[Dist ID],'SAFE Grants by District'!A262,Table3[Approved])</f>
        <v>0</v>
      </c>
      <c r="Q262" s="11">
        <f>SUMIF(Table3[Dist ID],'SAFE Grants by District'!A262,Table3[Payment])</f>
        <v>0</v>
      </c>
      <c r="R262" s="15">
        <f t="shared" si="41"/>
        <v>0</v>
      </c>
      <c r="S262" s="10">
        <v>0</v>
      </c>
      <c r="T262" s="10">
        <v>0</v>
      </c>
      <c r="U262" s="10">
        <v>0</v>
      </c>
      <c r="V262" s="15">
        <v>0</v>
      </c>
      <c r="W262" s="10">
        <v>0</v>
      </c>
      <c r="X262" s="10">
        <v>0</v>
      </c>
      <c r="Y262" s="10">
        <v>0</v>
      </c>
      <c r="Z262" s="11">
        <f t="shared" si="36"/>
        <v>0</v>
      </c>
      <c r="AA262" s="10">
        <f t="shared" si="37"/>
        <v>0</v>
      </c>
      <c r="AB262" s="10">
        <f t="shared" si="38"/>
        <v>0</v>
      </c>
      <c r="AC262" s="15">
        <v>0</v>
      </c>
      <c r="AD262" s="10">
        <v>0</v>
      </c>
      <c r="AE262" s="10">
        <v>0</v>
      </c>
      <c r="AF262" s="10">
        <v>0</v>
      </c>
      <c r="AG262" s="47"/>
    </row>
    <row r="263" spans="1:33" ht="14.5" customHeight="1" x14ac:dyDescent="0.35">
      <c r="A263" s="13">
        <v>1071</v>
      </c>
      <c r="B263" s="3">
        <v>1070</v>
      </c>
      <c r="C263" s="4" t="s">
        <v>634</v>
      </c>
      <c r="D263" s="11">
        <f>SUMIF(Table1[Dist ID],'SAFE Grants by District'!A263,Table1[Approved])</f>
        <v>0</v>
      </c>
      <c r="E263" s="11">
        <f>SUMIF(Table1[Dist ID],'SAFE Grants by District'!A263,Table1[Payment])</f>
        <v>0</v>
      </c>
      <c r="F263" s="11">
        <f t="shared" si="39"/>
        <v>0</v>
      </c>
      <c r="G263" s="10">
        <v>0</v>
      </c>
      <c r="H263" s="10">
        <v>0</v>
      </c>
      <c r="I263" s="10">
        <v>0</v>
      </c>
      <c r="J263" s="11">
        <f>SUMIF(Round2[Dist ID],'SAFE Grants by District'!A263,Round2[Approved])</f>
        <v>0</v>
      </c>
      <c r="K263" s="11">
        <f>SUMIF(Round2[Dist ID],'SAFE Grants by District'!A263,Round2[Payment])</f>
        <v>0</v>
      </c>
      <c r="L263" s="11">
        <f t="shared" si="40"/>
        <v>0</v>
      </c>
      <c r="M263" s="10">
        <v>0</v>
      </c>
      <c r="N263" s="10">
        <v>0</v>
      </c>
      <c r="O263" s="10">
        <v>0</v>
      </c>
      <c r="P263" s="11">
        <f>SUMIF(Table3[Dist ID],'SAFE Grants by District'!A263,Table3[Approved])</f>
        <v>0</v>
      </c>
      <c r="Q263" s="11">
        <f>SUMIF(Table3[Dist ID],'SAFE Grants by District'!A263,Table3[Payment])</f>
        <v>0</v>
      </c>
      <c r="R263" s="15">
        <f t="shared" si="41"/>
        <v>0</v>
      </c>
      <c r="S263" s="10">
        <v>0</v>
      </c>
      <c r="T263" s="10">
        <v>0</v>
      </c>
      <c r="U263" s="10">
        <v>0</v>
      </c>
      <c r="V263" s="15">
        <v>0</v>
      </c>
      <c r="W263" s="10">
        <v>0</v>
      </c>
      <c r="X263" s="10">
        <v>0</v>
      </c>
      <c r="Y263" s="10">
        <v>0</v>
      </c>
      <c r="Z263" s="11">
        <f t="shared" si="36"/>
        <v>0</v>
      </c>
      <c r="AA263" s="10">
        <f t="shared" si="37"/>
        <v>0</v>
      </c>
      <c r="AB263" s="10">
        <f t="shared" si="38"/>
        <v>0</v>
      </c>
      <c r="AC263" s="15">
        <v>0</v>
      </c>
      <c r="AD263" s="10">
        <v>0</v>
      </c>
      <c r="AE263" s="10">
        <v>0</v>
      </c>
      <c r="AF263" s="10">
        <v>0</v>
      </c>
      <c r="AG263" s="47"/>
    </row>
    <row r="264" spans="1:33" ht="14.5" customHeight="1" x14ac:dyDescent="0.35">
      <c r="A264" s="13">
        <v>1072</v>
      </c>
      <c r="B264" s="3">
        <v>1071</v>
      </c>
      <c r="C264" s="4" t="s">
        <v>575</v>
      </c>
      <c r="D264" s="11">
        <f>SUMIF(Table1[Dist ID],'SAFE Grants by District'!A264,Table1[Approved])</f>
        <v>0</v>
      </c>
      <c r="E264" s="11">
        <f>SUMIF(Table1[Dist ID],'SAFE Grants by District'!A264,Table1[Payment])</f>
        <v>0</v>
      </c>
      <c r="F264" s="11">
        <f t="shared" si="39"/>
        <v>0</v>
      </c>
      <c r="G264" s="10">
        <v>0</v>
      </c>
      <c r="H264" s="10">
        <v>0</v>
      </c>
      <c r="I264" s="10">
        <v>0</v>
      </c>
      <c r="J264" s="11">
        <f>SUMIF(Round2[Dist ID],'SAFE Grants by District'!A264,Round2[Approved])</f>
        <v>0</v>
      </c>
      <c r="K264" s="11">
        <f>SUMIF(Round2[Dist ID],'SAFE Grants by District'!A264,Round2[Payment])</f>
        <v>0</v>
      </c>
      <c r="L264" s="11">
        <f t="shared" si="40"/>
        <v>0</v>
      </c>
      <c r="M264" s="10">
        <v>0</v>
      </c>
      <c r="N264" s="10">
        <v>0</v>
      </c>
      <c r="O264" s="10">
        <v>0</v>
      </c>
      <c r="P264" s="11">
        <f>SUMIF(Table3[Dist ID],'SAFE Grants by District'!A264,Table3[Approved])</f>
        <v>0</v>
      </c>
      <c r="Q264" s="11">
        <f>SUMIF(Table3[Dist ID],'SAFE Grants by District'!A264,Table3[Payment])</f>
        <v>0</v>
      </c>
      <c r="R264" s="15">
        <f t="shared" si="41"/>
        <v>0</v>
      </c>
      <c r="S264" s="10">
        <v>0</v>
      </c>
      <c r="T264" s="10">
        <v>0</v>
      </c>
      <c r="U264" s="10">
        <v>0</v>
      </c>
      <c r="V264" s="15">
        <v>0</v>
      </c>
      <c r="W264" s="10">
        <v>0</v>
      </c>
      <c r="X264" s="10">
        <v>0</v>
      </c>
      <c r="Y264" s="10">
        <v>0</v>
      </c>
      <c r="Z264" s="11">
        <f t="shared" si="36"/>
        <v>0</v>
      </c>
      <c r="AA264" s="10">
        <f t="shared" si="37"/>
        <v>0</v>
      </c>
      <c r="AB264" s="10">
        <f t="shared" si="38"/>
        <v>0</v>
      </c>
      <c r="AC264" s="15">
        <v>0</v>
      </c>
      <c r="AD264" s="10">
        <v>0</v>
      </c>
      <c r="AE264" s="10">
        <v>0</v>
      </c>
      <c r="AF264" s="10">
        <v>0</v>
      </c>
      <c r="AG264" s="47"/>
    </row>
    <row r="265" spans="1:33" ht="14.5" customHeight="1" x14ac:dyDescent="0.35">
      <c r="A265" s="13">
        <v>1073</v>
      </c>
      <c r="B265" s="3">
        <v>1072</v>
      </c>
      <c r="C265" s="4" t="s">
        <v>635</v>
      </c>
      <c r="D265" s="11">
        <f>SUMIF(Table1[Dist ID],'SAFE Grants by District'!A265,Table1[Approved])</f>
        <v>0</v>
      </c>
      <c r="E265" s="11">
        <f>SUMIF(Table1[Dist ID],'SAFE Grants by District'!A265,Table1[Payment])</f>
        <v>0</v>
      </c>
      <c r="F265" s="11">
        <f t="shared" si="39"/>
        <v>0</v>
      </c>
      <c r="G265" s="10">
        <v>0</v>
      </c>
      <c r="H265" s="10">
        <v>0</v>
      </c>
      <c r="I265" s="10">
        <v>0</v>
      </c>
      <c r="J265" s="11">
        <f>SUMIF(Round2[Dist ID],'SAFE Grants by District'!A265,Round2[Approved])</f>
        <v>0</v>
      </c>
      <c r="K265" s="11">
        <f>SUMIF(Round2[Dist ID],'SAFE Grants by District'!A265,Round2[Payment])</f>
        <v>0</v>
      </c>
      <c r="L265" s="11">
        <f t="shared" si="40"/>
        <v>0</v>
      </c>
      <c r="M265" s="10">
        <v>0</v>
      </c>
      <c r="N265" s="10">
        <v>0</v>
      </c>
      <c r="O265" s="10">
        <v>0</v>
      </c>
      <c r="P265" s="11">
        <f>SUMIF(Table3[Dist ID],'SAFE Grants by District'!A265,Table3[Approved])</f>
        <v>0</v>
      </c>
      <c r="Q265" s="11">
        <f>SUMIF(Table3[Dist ID],'SAFE Grants by District'!A265,Table3[Payment])</f>
        <v>0</v>
      </c>
      <c r="R265" s="15">
        <f t="shared" si="41"/>
        <v>0</v>
      </c>
      <c r="S265" s="10">
        <v>0</v>
      </c>
      <c r="T265" s="10">
        <v>0</v>
      </c>
      <c r="U265" s="10">
        <v>0</v>
      </c>
      <c r="V265" s="15">
        <v>0</v>
      </c>
      <c r="W265" s="10">
        <v>0</v>
      </c>
      <c r="X265" s="10">
        <v>0</v>
      </c>
      <c r="Y265" s="10">
        <v>0</v>
      </c>
      <c r="Z265" s="11">
        <f t="shared" si="36"/>
        <v>0</v>
      </c>
      <c r="AA265" s="10">
        <f t="shared" si="37"/>
        <v>0</v>
      </c>
      <c r="AB265" s="10">
        <f t="shared" si="38"/>
        <v>0</v>
      </c>
      <c r="AC265" s="15">
        <v>0</v>
      </c>
      <c r="AD265" s="10">
        <v>0</v>
      </c>
      <c r="AE265" s="10">
        <v>0</v>
      </c>
      <c r="AF265" s="10">
        <v>0</v>
      </c>
      <c r="AG265" s="47"/>
    </row>
    <row r="266" spans="1:33" ht="14.5" customHeight="1" x14ac:dyDescent="0.35">
      <c r="A266" s="13">
        <v>1075</v>
      </c>
      <c r="B266" s="3">
        <v>1074</v>
      </c>
      <c r="C266" s="4" t="s">
        <v>636</v>
      </c>
      <c r="D266" s="11">
        <f>SUMIF(Table1[Dist ID],'SAFE Grants by District'!A266,Table1[Approved])</f>
        <v>0</v>
      </c>
      <c r="E266" s="11">
        <f>SUMIF(Table1[Dist ID],'SAFE Grants by District'!A266,Table1[Payment])</f>
        <v>0</v>
      </c>
      <c r="F266" s="11">
        <f t="shared" si="39"/>
        <v>0</v>
      </c>
      <c r="G266" s="10">
        <v>0</v>
      </c>
      <c r="H266" s="10">
        <v>0</v>
      </c>
      <c r="I266" s="10">
        <v>0</v>
      </c>
      <c r="J266" s="11">
        <f>SUMIF(Round2[Dist ID],'SAFE Grants by District'!A266,Round2[Approved])</f>
        <v>0</v>
      </c>
      <c r="K266" s="11">
        <f>SUMIF(Round2[Dist ID],'SAFE Grants by District'!A266,Round2[Payment])</f>
        <v>0</v>
      </c>
      <c r="L266" s="11">
        <f t="shared" si="40"/>
        <v>0</v>
      </c>
      <c r="M266" s="10">
        <v>0</v>
      </c>
      <c r="N266" s="10">
        <v>0</v>
      </c>
      <c r="O266" s="10">
        <v>0</v>
      </c>
      <c r="P266" s="11">
        <f>SUMIF(Table3[Dist ID],'SAFE Grants by District'!A266,Table3[Approved])</f>
        <v>0</v>
      </c>
      <c r="Q266" s="11">
        <f>SUMIF(Table3[Dist ID],'SAFE Grants by District'!A266,Table3[Payment])</f>
        <v>0</v>
      </c>
      <c r="R266" s="15">
        <f t="shared" si="41"/>
        <v>0</v>
      </c>
      <c r="S266" s="10">
        <v>0</v>
      </c>
      <c r="T266" s="10">
        <v>0</v>
      </c>
      <c r="U266" s="10">
        <v>0</v>
      </c>
      <c r="V266" s="15">
        <v>0</v>
      </c>
      <c r="W266" s="10">
        <v>0</v>
      </c>
      <c r="X266" s="10">
        <v>0</v>
      </c>
      <c r="Y266" s="10">
        <v>0</v>
      </c>
      <c r="Z266" s="11">
        <f t="shared" si="36"/>
        <v>0</v>
      </c>
      <c r="AA266" s="10">
        <f t="shared" si="37"/>
        <v>0</v>
      </c>
      <c r="AB266" s="10">
        <f t="shared" si="38"/>
        <v>0</v>
      </c>
      <c r="AC266" s="15">
        <v>0</v>
      </c>
      <c r="AD266" s="10">
        <v>0</v>
      </c>
      <c r="AE266" s="10">
        <v>0</v>
      </c>
      <c r="AF266" s="10">
        <v>0</v>
      </c>
      <c r="AG266" s="47"/>
    </row>
    <row r="267" spans="1:33" ht="14.5" customHeight="1" x14ac:dyDescent="0.35">
      <c r="A267" s="13">
        <v>1076</v>
      </c>
      <c r="B267" s="3">
        <v>1075</v>
      </c>
      <c r="C267" s="4" t="s">
        <v>637</v>
      </c>
      <c r="D267" s="11">
        <f>SUMIF(Table1[Dist ID],'SAFE Grants by District'!A267,Table1[Approved])</f>
        <v>0</v>
      </c>
      <c r="E267" s="11">
        <f>SUMIF(Table1[Dist ID],'SAFE Grants by District'!A267,Table1[Payment])</f>
        <v>0</v>
      </c>
      <c r="F267" s="11">
        <f t="shared" si="39"/>
        <v>0</v>
      </c>
      <c r="G267" s="10">
        <v>0</v>
      </c>
      <c r="H267" s="10">
        <v>0</v>
      </c>
      <c r="I267" s="10">
        <v>0</v>
      </c>
      <c r="J267" s="11">
        <f>SUMIF(Round2[Dist ID],'SAFE Grants by District'!A267,Round2[Approved])</f>
        <v>0</v>
      </c>
      <c r="K267" s="11">
        <f>SUMIF(Round2[Dist ID],'SAFE Grants by District'!A267,Round2[Payment])</f>
        <v>0</v>
      </c>
      <c r="L267" s="11">
        <f t="shared" si="40"/>
        <v>0</v>
      </c>
      <c r="M267" s="10">
        <v>0</v>
      </c>
      <c r="N267" s="10">
        <v>0</v>
      </c>
      <c r="O267" s="10">
        <v>0</v>
      </c>
      <c r="P267" s="11">
        <f>SUMIF(Table3[Dist ID],'SAFE Grants by District'!A267,Table3[Approved])</f>
        <v>0</v>
      </c>
      <c r="Q267" s="11">
        <f>SUMIF(Table3[Dist ID],'SAFE Grants by District'!A267,Table3[Payment])</f>
        <v>0</v>
      </c>
      <c r="R267" s="15">
        <f t="shared" si="41"/>
        <v>0</v>
      </c>
      <c r="S267" s="10">
        <v>0</v>
      </c>
      <c r="T267" s="10">
        <v>0</v>
      </c>
      <c r="U267" s="10">
        <v>0</v>
      </c>
      <c r="V267" s="15">
        <v>0</v>
      </c>
      <c r="W267" s="10">
        <v>0</v>
      </c>
      <c r="X267" s="10">
        <v>0</v>
      </c>
      <c r="Y267" s="10">
        <v>0</v>
      </c>
      <c r="Z267" s="11">
        <f t="shared" ref="Z267:Z298" si="42">D267+J267+P267</f>
        <v>0</v>
      </c>
      <c r="AA267" s="10">
        <f t="shared" ref="AA267:AA298" si="43">E267+K267+Q267</f>
        <v>0</v>
      </c>
      <c r="AB267" s="10">
        <f t="shared" ref="AB267:AB298" si="44">F267+L267+R267</f>
        <v>0</v>
      </c>
      <c r="AC267" s="15">
        <v>0</v>
      </c>
      <c r="AD267" s="10">
        <v>0</v>
      </c>
      <c r="AE267" s="10">
        <v>0</v>
      </c>
      <c r="AF267" s="10">
        <v>0</v>
      </c>
      <c r="AG267" s="47"/>
    </row>
    <row r="268" spans="1:33" ht="14.5" customHeight="1" x14ac:dyDescent="0.35">
      <c r="A268" s="13">
        <v>1077</v>
      </c>
      <c r="B268" s="3">
        <v>1076</v>
      </c>
      <c r="C268" s="4" t="s">
        <v>638</v>
      </c>
      <c r="D268" s="11">
        <f>SUMIF(Table1[Dist ID],'SAFE Grants by District'!A268,Table1[Approved])</f>
        <v>0</v>
      </c>
      <c r="E268" s="11">
        <f>SUMIF(Table1[Dist ID],'SAFE Grants by District'!A268,Table1[Payment])</f>
        <v>0</v>
      </c>
      <c r="F268" s="11">
        <f t="shared" si="39"/>
        <v>0</v>
      </c>
      <c r="G268" s="10">
        <v>0</v>
      </c>
      <c r="H268" s="10">
        <v>0</v>
      </c>
      <c r="I268" s="10">
        <v>0</v>
      </c>
      <c r="J268" s="11">
        <f>SUMIF(Round2[Dist ID],'SAFE Grants by District'!A268,Round2[Approved])</f>
        <v>0</v>
      </c>
      <c r="K268" s="11">
        <f>SUMIF(Round2[Dist ID],'SAFE Grants by District'!A268,Round2[Payment])</f>
        <v>0</v>
      </c>
      <c r="L268" s="11">
        <f t="shared" si="40"/>
        <v>0</v>
      </c>
      <c r="M268" s="10">
        <v>0</v>
      </c>
      <c r="N268" s="10">
        <v>0</v>
      </c>
      <c r="O268" s="10">
        <v>0</v>
      </c>
      <c r="P268" s="11">
        <f>SUMIF(Table3[Dist ID],'SAFE Grants by District'!A268,Table3[Approved])</f>
        <v>0</v>
      </c>
      <c r="Q268" s="11">
        <f>SUMIF(Table3[Dist ID],'SAFE Grants by District'!A268,Table3[Payment])</f>
        <v>0</v>
      </c>
      <c r="R268" s="15">
        <f t="shared" si="41"/>
        <v>0</v>
      </c>
      <c r="S268" s="10">
        <v>0</v>
      </c>
      <c r="T268" s="10">
        <v>0</v>
      </c>
      <c r="U268" s="10">
        <v>0</v>
      </c>
      <c r="V268" s="15">
        <v>0</v>
      </c>
      <c r="W268" s="10">
        <v>0</v>
      </c>
      <c r="X268" s="10">
        <v>0</v>
      </c>
      <c r="Y268" s="10">
        <v>0</v>
      </c>
      <c r="Z268" s="11">
        <f t="shared" si="42"/>
        <v>0</v>
      </c>
      <c r="AA268" s="10">
        <f t="shared" si="43"/>
        <v>0</v>
      </c>
      <c r="AB268" s="10">
        <f t="shared" si="44"/>
        <v>0</v>
      </c>
      <c r="AC268" s="15">
        <v>0</v>
      </c>
      <c r="AD268" s="10">
        <v>0</v>
      </c>
      <c r="AE268" s="10">
        <v>0</v>
      </c>
      <c r="AF268" s="10">
        <v>0</v>
      </c>
      <c r="AG268" s="47"/>
    </row>
    <row r="269" spans="1:33" ht="14.5" customHeight="1" x14ac:dyDescent="0.35">
      <c r="A269" s="13">
        <v>1078</v>
      </c>
      <c r="B269" s="3">
        <v>1077</v>
      </c>
      <c r="C269" s="4" t="s">
        <v>639</v>
      </c>
      <c r="D269" s="11">
        <f>SUMIF(Table1[Dist ID],'SAFE Grants by District'!A269,Table1[Approved])</f>
        <v>0</v>
      </c>
      <c r="E269" s="11">
        <f>SUMIF(Table1[Dist ID],'SAFE Grants by District'!A269,Table1[Payment])</f>
        <v>0</v>
      </c>
      <c r="F269" s="11">
        <f t="shared" si="39"/>
        <v>0</v>
      </c>
      <c r="G269" s="10">
        <v>0</v>
      </c>
      <c r="H269" s="10">
        <v>0</v>
      </c>
      <c r="I269" s="10">
        <v>0</v>
      </c>
      <c r="J269" s="11">
        <f>SUMIF(Round2[Dist ID],'SAFE Grants by District'!A269,Round2[Approved])</f>
        <v>0</v>
      </c>
      <c r="K269" s="11">
        <f>SUMIF(Round2[Dist ID],'SAFE Grants by District'!A269,Round2[Payment])</f>
        <v>0</v>
      </c>
      <c r="L269" s="11">
        <f t="shared" si="40"/>
        <v>0</v>
      </c>
      <c r="M269" s="10">
        <v>0</v>
      </c>
      <c r="N269" s="10">
        <v>0</v>
      </c>
      <c r="O269" s="10">
        <v>0</v>
      </c>
      <c r="P269" s="11">
        <f>SUMIF(Table3[Dist ID],'SAFE Grants by District'!A269,Table3[Approved])</f>
        <v>0</v>
      </c>
      <c r="Q269" s="11">
        <f>SUMIF(Table3[Dist ID],'SAFE Grants by District'!A269,Table3[Payment])</f>
        <v>0</v>
      </c>
      <c r="R269" s="15">
        <f t="shared" si="41"/>
        <v>0</v>
      </c>
      <c r="S269" s="10">
        <v>0</v>
      </c>
      <c r="T269" s="10">
        <v>0</v>
      </c>
      <c r="U269" s="10">
        <v>0</v>
      </c>
      <c r="V269" s="15">
        <v>0</v>
      </c>
      <c r="W269" s="10">
        <v>0</v>
      </c>
      <c r="X269" s="10">
        <v>0</v>
      </c>
      <c r="Y269" s="10">
        <v>0</v>
      </c>
      <c r="Z269" s="11">
        <f t="shared" si="42"/>
        <v>0</v>
      </c>
      <c r="AA269" s="10">
        <f t="shared" si="43"/>
        <v>0</v>
      </c>
      <c r="AB269" s="10">
        <f t="shared" si="44"/>
        <v>0</v>
      </c>
      <c r="AC269" s="15">
        <v>0</v>
      </c>
      <c r="AD269" s="10">
        <v>0</v>
      </c>
      <c r="AE269" s="10">
        <v>0</v>
      </c>
      <c r="AF269" s="10">
        <v>0</v>
      </c>
      <c r="AG269" s="47"/>
    </row>
    <row r="270" spans="1:33" ht="14.5" customHeight="1" x14ac:dyDescent="0.35">
      <c r="A270" s="13">
        <v>1079</v>
      </c>
      <c r="B270" s="3">
        <v>1078</v>
      </c>
      <c r="C270" s="4" t="s">
        <v>640</v>
      </c>
      <c r="D270" s="11">
        <f>SUMIF(Table1[Dist ID],'SAFE Grants by District'!A270,Table1[Approved])</f>
        <v>0</v>
      </c>
      <c r="E270" s="11">
        <f>SUMIF(Table1[Dist ID],'SAFE Grants by District'!A270,Table1[Payment])</f>
        <v>0</v>
      </c>
      <c r="F270" s="11">
        <f t="shared" si="39"/>
        <v>0</v>
      </c>
      <c r="G270" s="10">
        <v>0</v>
      </c>
      <c r="H270" s="10">
        <v>0</v>
      </c>
      <c r="I270" s="10">
        <v>0</v>
      </c>
      <c r="J270" s="11">
        <f>SUMIF(Round2[Dist ID],'SAFE Grants by District'!A270,Round2[Approved])</f>
        <v>0</v>
      </c>
      <c r="K270" s="11">
        <f>SUMIF(Round2[Dist ID],'SAFE Grants by District'!A270,Round2[Payment])</f>
        <v>0</v>
      </c>
      <c r="L270" s="11">
        <f t="shared" si="40"/>
        <v>0</v>
      </c>
      <c r="M270" s="10">
        <v>0</v>
      </c>
      <c r="N270" s="10">
        <v>0</v>
      </c>
      <c r="O270" s="10">
        <v>0</v>
      </c>
      <c r="P270" s="11">
        <f>SUMIF(Table3[Dist ID],'SAFE Grants by District'!A270,Table3[Approved])</f>
        <v>0</v>
      </c>
      <c r="Q270" s="11">
        <f>SUMIF(Table3[Dist ID],'SAFE Grants by District'!A270,Table3[Payment])</f>
        <v>0</v>
      </c>
      <c r="R270" s="15">
        <f t="shared" si="41"/>
        <v>0</v>
      </c>
      <c r="S270" s="10">
        <v>0</v>
      </c>
      <c r="T270" s="10">
        <v>0</v>
      </c>
      <c r="U270" s="10">
        <v>0</v>
      </c>
      <c r="V270" s="15">
        <v>0</v>
      </c>
      <c r="W270" s="10">
        <v>0</v>
      </c>
      <c r="X270" s="10">
        <v>0</v>
      </c>
      <c r="Y270" s="10">
        <v>0</v>
      </c>
      <c r="Z270" s="11">
        <f t="shared" si="42"/>
        <v>0</v>
      </c>
      <c r="AA270" s="10">
        <f t="shared" si="43"/>
        <v>0</v>
      </c>
      <c r="AB270" s="10">
        <f t="shared" si="44"/>
        <v>0</v>
      </c>
      <c r="AC270" s="15">
        <v>0</v>
      </c>
      <c r="AD270" s="10">
        <v>0</v>
      </c>
      <c r="AE270" s="10">
        <v>0</v>
      </c>
      <c r="AF270" s="10">
        <v>0</v>
      </c>
      <c r="AG270" s="47"/>
    </row>
    <row r="271" spans="1:33" ht="14.5" customHeight="1" x14ac:dyDescent="0.35">
      <c r="A271" s="13">
        <v>1081</v>
      </c>
      <c r="B271" s="3">
        <v>1080</v>
      </c>
      <c r="C271" s="4" t="s">
        <v>641</v>
      </c>
      <c r="D271" s="11">
        <f>SUMIF(Table1[Dist ID],'SAFE Grants by District'!A271,Table1[Approved])</f>
        <v>0</v>
      </c>
      <c r="E271" s="11">
        <f>SUMIF(Table1[Dist ID],'SAFE Grants by District'!A271,Table1[Payment])</f>
        <v>0</v>
      </c>
      <c r="F271" s="11">
        <f t="shared" si="39"/>
        <v>0</v>
      </c>
      <c r="G271" s="10">
        <v>0</v>
      </c>
      <c r="H271" s="10">
        <v>0</v>
      </c>
      <c r="I271" s="10">
        <v>0</v>
      </c>
      <c r="J271" s="11">
        <f>SUMIF(Round2[Dist ID],'SAFE Grants by District'!A271,Round2[Approved])</f>
        <v>0</v>
      </c>
      <c r="K271" s="11">
        <f>SUMIF(Round2[Dist ID],'SAFE Grants by District'!A271,Round2[Payment])</f>
        <v>0</v>
      </c>
      <c r="L271" s="11">
        <f t="shared" si="40"/>
        <v>0</v>
      </c>
      <c r="M271" s="10">
        <v>0</v>
      </c>
      <c r="N271" s="10">
        <v>0</v>
      </c>
      <c r="O271" s="10">
        <v>0</v>
      </c>
      <c r="P271" s="11">
        <f>SUMIF(Table3[Dist ID],'SAFE Grants by District'!A271,Table3[Approved])</f>
        <v>0</v>
      </c>
      <c r="Q271" s="11">
        <f>SUMIF(Table3[Dist ID],'SAFE Grants by District'!A271,Table3[Payment])</f>
        <v>0</v>
      </c>
      <c r="R271" s="15">
        <f t="shared" si="41"/>
        <v>0</v>
      </c>
      <c r="S271" s="10">
        <v>0</v>
      </c>
      <c r="T271" s="10">
        <v>0</v>
      </c>
      <c r="U271" s="10">
        <v>0</v>
      </c>
      <c r="V271" s="15">
        <v>0</v>
      </c>
      <c r="W271" s="10">
        <v>0</v>
      </c>
      <c r="X271" s="10">
        <v>0</v>
      </c>
      <c r="Y271" s="10">
        <v>0</v>
      </c>
      <c r="Z271" s="11">
        <f t="shared" si="42"/>
        <v>0</v>
      </c>
      <c r="AA271" s="10">
        <f t="shared" si="43"/>
        <v>0</v>
      </c>
      <c r="AB271" s="10">
        <f t="shared" si="44"/>
        <v>0</v>
      </c>
      <c r="AC271" s="15">
        <v>0</v>
      </c>
      <c r="AD271" s="10">
        <v>0</v>
      </c>
      <c r="AE271" s="10">
        <v>0</v>
      </c>
      <c r="AF271" s="10">
        <v>0</v>
      </c>
      <c r="AG271" s="47"/>
    </row>
    <row r="272" spans="1:33" ht="14.5" customHeight="1" x14ac:dyDescent="0.35">
      <c r="A272" s="13">
        <v>1085</v>
      </c>
      <c r="B272" s="3">
        <v>1084</v>
      </c>
      <c r="C272" s="4" t="s">
        <v>642</v>
      </c>
      <c r="D272" s="11">
        <f>SUMIF(Table1[Dist ID],'SAFE Grants by District'!A272,Table1[Approved])</f>
        <v>0</v>
      </c>
      <c r="E272" s="11">
        <f>SUMIF(Table1[Dist ID],'SAFE Grants by District'!A272,Table1[Payment])</f>
        <v>0</v>
      </c>
      <c r="F272" s="11">
        <f t="shared" si="39"/>
        <v>0</v>
      </c>
      <c r="G272" s="10">
        <v>0</v>
      </c>
      <c r="H272" s="10">
        <v>0</v>
      </c>
      <c r="I272" s="10">
        <v>0</v>
      </c>
      <c r="J272" s="11">
        <f>SUMIF(Round2[Dist ID],'SAFE Grants by District'!A272,Round2[Approved])</f>
        <v>0</v>
      </c>
      <c r="K272" s="11">
        <f>SUMIF(Round2[Dist ID],'SAFE Grants by District'!A272,Round2[Payment])</f>
        <v>0</v>
      </c>
      <c r="L272" s="11">
        <f t="shared" si="40"/>
        <v>0</v>
      </c>
      <c r="M272" s="10">
        <v>0</v>
      </c>
      <c r="N272" s="10">
        <v>0</v>
      </c>
      <c r="O272" s="10">
        <v>0</v>
      </c>
      <c r="P272" s="11">
        <f>SUMIF(Table3[Dist ID],'SAFE Grants by District'!A272,Table3[Approved])</f>
        <v>0</v>
      </c>
      <c r="Q272" s="11">
        <f>SUMIF(Table3[Dist ID],'SAFE Grants by District'!A272,Table3[Payment])</f>
        <v>0</v>
      </c>
      <c r="R272" s="15">
        <f t="shared" si="41"/>
        <v>0</v>
      </c>
      <c r="S272" s="10">
        <v>0</v>
      </c>
      <c r="T272" s="10">
        <v>0</v>
      </c>
      <c r="U272" s="10">
        <v>0</v>
      </c>
      <c r="V272" s="15">
        <v>0</v>
      </c>
      <c r="W272" s="10">
        <v>0</v>
      </c>
      <c r="X272" s="10">
        <v>0</v>
      </c>
      <c r="Y272" s="10">
        <v>0</v>
      </c>
      <c r="Z272" s="11">
        <f t="shared" si="42"/>
        <v>0</v>
      </c>
      <c r="AA272" s="10">
        <f t="shared" si="43"/>
        <v>0</v>
      </c>
      <c r="AB272" s="10">
        <f t="shared" si="44"/>
        <v>0</v>
      </c>
      <c r="AC272" s="15">
        <v>0</v>
      </c>
      <c r="AD272" s="10">
        <v>0</v>
      </c>
      <c r="AE272" s="10">
        <v>0</v>
      </c>
      <c r="AF272" s="10">
        <v>0</v>
      </c>
      <c r="AG272" s="47"/>
    </row>
    <row r="273" spans="1:33" ht="14.5" customHeight="1" x14ac:dyDescent="0.35">
      <c r="A273" s="13">
        <v>1091</v>
      </c>
      <c r="B273" s="3">
        <v>1090</v>
      </c>
      <c r="C273" s="4" t="s">
        <v>643</v>
      </c>
      <c r="D273" s="11">
        <f>SUMIF(Table1[Dist ID],'SAFE Grants by District'!A273,Table1[Approved])</f>
        <v>0</v>
      </c>
      <c r="E273" s="11">
        <f>SUMIF(Table1[Dist ID],'SAFE Grants by District'!A273,Table1[Payment])</f>
        <v>0</v>
      </c>
      <c r="F273" s="11">
        <f t="shared" si="39"/>
        <v>0</v>
      </c>
      <c r="G273" s="10">
        <v>0</v>
      </c>
      <c r="H273" s="10">
        <v>0</v>
      </c>
      <c r="I273" s="10">
        <v>0</v>
      </c>
      <c r="J273" s="11">
        <f>SUMIF(Round2[Dist ID],'SAFE Grants by District'!A273,Round2[Approved])</f>
        <v>0</v>
      </c>
      <c r="K273" s="11">
        <f>SUMIF(Round2[Dist ID],'SAFE Grants by District'!A273,Round2[Payment])</f>
        <v>0</v>
      </c>
      <c r="L273" s="11">
        <f t="shared" si="40"/>
        <v>0</v>
      </c>
      <c r="M273" s="10">
        <v>0</v>
      </c>
      <c r="N273" s="10">
        <v>0</v>
      </c>
      <c r="O273" s="10">
        <v>0</v>
      </c>
      <c r="P273" s="11">
        <f>SUMIF(Table3[Dist ID],'SAFE Grants by District'!A273,Table3[Approved])</f>
        <v>0</v>
      </c>
      <c r="Q273" s="11">
        <f>SUMIF(Table3[Dist ID],'SAFE Grants by District'!A273,Table3[Payment])</f>
        <v>0</v>
      </c>
      <c r="R273" s="15">
        <f t="shared" si="41"/>
        <v>0</v>
      </c>
      <c r="S273" s="10">
        <v>0</v>
      </c>
      <c r="T273" s="10">
        <v>0</v>
      </c>
      <c r="U273" s="10">
        <v>0</v>
      </c>
      <c r="V273" s="15">
        <v>0</v>
      </c>
      <c r="W273" s="10">
        <v>0</v>
      </c>
      <c r="X273" s="10">
        <v>0</v>
      </c>
      <c r="Y273" s="10">
        <v>0</v>
      </c>
      <c r="Z273" s="11">
        <f t="shared" si="42"/>
        <v>0</v>
      </c>
      <c r="AA273" s="10">
        <f t="shared" si="43"/>
        <v>0</v>
      </c>
      <c r="AB273" s="10">
        <f t="shared" si="44"/>
        <v>0</v>
      </c>
      <c r="AC273" s="15">
        <v>0</v>
      </c>
      <c r="AD273" s="10">
        <v>0</v>
      </c>
      <c r="AE273" s="10">
        <v>0</v>
      </c>
      <c r="AF273" s="10">
        <v>0</v>
      </c>
      <c r="AG273" s="47"/>
    </row>
    <row r="274" spans="1:33" ht="14.5" customHeight="1" x14ac:dyDescent="0.35">
      <c r="A274" s="13">
        <v>1095</v>
      </c>
      <c r="B274" s="3">
        <v>1094</v>
      </c>
      <c r="C274" s="4" t="s">
        <v>440</v>
      </c>
      <c r="D274" s="11">
        <f>SUMIF(Table1[Dist ID],'SAFE Grants by District'!A274,Table1[Approved])</f>
        <v>0</v>
      </c>
      <c r="E274" s="11">
        <f>SUMIF(Table1[Dist ID],'SAFE Grants by District'!A274,Table1[Payment])</f>
        <v>0</v>
      </c>
      <c r="F274" s="11">
        <f t="shared" si="39"/>
        <v>0</v>
      </c>
      <c r="G274" s="10">
        <v>0</v>
      </c>
      <c r="H274" s="10">
        <v>0</v>
      </c>
      <c r="I274" s="10">
        <v>0</v>
      </c>
      <c r="J274" s="11">
        <f>SUMIF(Round2[Dist ID],'SAFE Grants by District'!A274,Round2[Approved])</f>
        <v>88000</v>
      </c>
      <c r="K274" s="11">
        <f>SUMIF(Round2[Dist ID],'SAFE Grants by District'!A274,Round2[Payment])</f>
        <v>87997.5</v>
      </c>
      <c r="L274" s="11">
        <f t="shared" si="40"/>
        <v>2.5</v>
      </c>
      <c r="M274" s="10">
        <v>1</v>
      </c>
      <c r="N274" s="10">
        <v>0</v>
      </c>
      <c r="O274" s="10">
        <v>0</v>
      </c>
      <c r="P274" s="11">
        <f>SUMIF(Table3[Dist ID],'SAFE Grants by District'!A274,Table3[Approved])</f>
        <v>0</v>
      </c>
      <c r="Q274" s="11">
        <f>SUMIF(Table3[Dist ID],'SAFE Grants by District'!A274,Table3[Payment])</f>
        <v>0</v>
      </c>
      <c r="R274" s="15">
        <f t="shared" si="41"/>
        <v>0</v>
      </c>
      <c r="S274" s="10">
        <v>0</v>
      </c>
      <c r="T274" s="10">
        <v>0</v>
      </c>
      <c r="U274" s="10">
        <v>0</v>
      </c>
      <c r="V274" s="15">
        <v>0</v>
      </c>
      <c r="W274" s="10">
        <v>0</v>
      </c>
      <c r="X274" s="10">
        <v>0</v>
      </c>
      <c r="Y274" s="10">
        <v>0</v>
      </c>
      <c r="Z274" s="11">
        <f t="shared" si="42"/>
        <v>88000</v>
      </c>
      <c r="AA274" s="10">
        <f t="shared" si="43"/>
        <v>87997.5</v>
      </c>
      <c r="AB274" s="10">
        <f t="shared" si="44"/>
        <v>2.5</v>
      </c>
      <c r="AC274" s="15">
        <v>0</v>
      </c>
      <c r="AD274" s="10">
        <v>0</v>
      </c>
      <c r="AE274" s="10">
        <v>0</v>
      </c>
      <c r="AF274" s="10">
        <v>0</v>
      </c>
      <c r="AG274" s="47"/>
    </row>
    <row r="275" spans="1:33" ht="14.5" customHeight="1" x14ac:dyDescent="0.35">
      <c r="A275" s="13">
        <v>1096</v>
      </c>
      <c r="B275" s="3">
        <v>1095</v>
      </c>
      <c r="C275" s="4" t="s">
        <v>644</v>
      </c>
      <c r="D275" s="11">
        <f>SUMIF(Table1[Dist ID],'SAFE Grants by District'!A275,Table1[Approved])</f>
        <v>0</v>
      </c>
      <c r="E275" s="11">
        <f>SUMIF(Table1[Dist ID],'SAFE Grants by District'!A275,Table1[Payment])</f>
        <v>0</v>
      </c>
      <c r="F275" s="11">
        <f t="shared" si="39"/>
        <v>0</v>
      </c>
      <c r="G275" s="10">
        <v>0</v>
      </c>
      <c r="H275" s="10">
        <v>0</v>
      </c>
      <c r="I275" s="10">
        <v>0</v>
      </c>
      <c r="J275" s="11">
        <f>SUMIF(Round2[Dist ID],'SAFE Grants by District'!A275,Round2[Approved])</f>
        <v>0</v>
      </c>
      <c r="K275" s="11">
        <f>SUMIF(Round2[Dist ID],'SAFE Grants by District'!A275,Round2[Payment])</f>
        <v>0</v>
      </c>
      <c r="L275" s="11">
        <f t="shared" si="40"/>
        <v>0</v>
      </c>
      <c r="M275" s="10">
        <v>0</v>
      </c>
      <c r="N275" s="10">
        <v>0</v>
      </c>
      <c r="O275" s="10">
        <v>0</v>
      </c>
      <c r="P275" s="11">
        <f>SUMIF(Table3[Dist ID],'SAFE Grants by District'!A275,Table3[Approved])</f>
        <v>0</v>
      </c>
      <c r="Q275" s="11">
        <f>SUMIF(Table3[Dist ID],'SAFE Grants by District'!A275,Table3[Payment])</f>
        <v>0</v>
      </c>
      <c r="R275" s="15">
        <f t="shared" si="41"/>
        <v>0</v>
      </c>
      <c r="S275" s="10">
        <v>0</v>
      </c>
      <c r="T275" s="10">
        <v>0</v>
      </c>
      <c r="U275" s="10">
        <v>0</v>
      </c>
      <c r="V275" s="15">
        <v>0</v>
      </c>
      <c r="W275" s="10">
        <v>0</v>
      </c>
      <c r="X275" s="10">
        <v>0</v>
      </c>
      <c r="Y275" s="10">
        <v>0</v>
      </c>
      <c r="Z275" s="11">
        <f t="shared" si="42"/>
        <v>0</v>
      </c>
      <c r="AA275" s="10">
        <f t="shared" si="43"/>
        <v>0</v>
      </c>
      <c r="AB275" s="10">
        <f t="shared" si="44"/>
        <v>0</v>
      </c>
      <c r="AC275" s="15">
        <v>0</v>
      </c>
      <c r="AD275" s="10">
        <v>0</v>
      </c>
      <c r="AE275" s="10">
        <v>0</v>
      </c>
      <c r="AF275" s="10">
        <v>0</v>
      </c>
      <c r="AG275" s="47"/>
    </row>
    <row r="276" spans="1:33" ht="14.5" customHeight="1" x14ac:dyDescent="0.35">
      <c r="A276" s="13">
        <v>1014</v>
      </c>
      <c r="B276" s="3">
        <v>1144</v>
      </c>
      <c r="C276" s="4" t="s">
        <v>645</v>
      </c>
      <c r="D276" s="11">
        <f>SUMIF(Table1[Dist ID],'SAFE Grants by District'!A276,Table1[Approved])</f>
        <v>0</v>
      </c>
      <c r="E276" s="11">
        <f>SUMIF(Table1[Dist ID],'SAFE Grants by District'!A276,Table1[Payment])</f>
        <v>0</v>
      </c>
      <c r="F276" s="11">
        <f t="shared" si="39"/>
        <v>0</v>
      </c>
      <c r="G276" s="10">
        <v>0</v>
      </c>
      <c r="H276" s="10">
        <v>0</v>
      </c>
      <c r="I276" s="10">
        <v>0</v>
      </c>
      <c r="J276" s="11">
        <f>SUMIF(Round2[Dist ID],'SAFE Grants by District'!A276,Round2[Approved])</f>
        <v>0</v>
      </c>
      <c r="K276" s="11">
        <f>SUMIF(Round2[Dist ID],'SAFE Grants by District'!A276,Round2[Payment])</f>
        <v>0</v>
      </c>
      <c r="L276" s="11">
        <f t="shared" si="40"/>
        <v>0</v>
      </c>
      <c r="M276" s="10">
        <v>0</v>
      </c>
      <c r="N276" s="10">
        <v>0</v>
      </c>
      <c r="O276" s="10">
        <v>0</v>
      </c>
      <c r="P276" s="11">
        <f>SUMIF(Table3[Dist ID],'SAFE Grants by District'!A276,Table3[Approved])</f>
        <v>0</v>
      </c>
      <c r="Q276" s="11">
        <f>SUMIF(Table3[Dist ID],'SAFE Grants by District'!A276,Table3[Payment])</f>
        <v>0</v>
      </c>
      <c r="R276" s="15">
        <f t="shared" si="41"/>
        <v>0</v>
      </c>
      <c r="S276" s="10">
        <v>0</v>
      </c>
      <c r="T276" s="10">
        <v>0</v>
      </c>
      <c r="U276" s="10">
        <v>0</v>
      </c>
      <c r="V276" s="15">
        <v>0</v>
      </c>
      <c r="W276" s="10">
        <v>0</v>
      </c>
      <c r="X276" s="10">
        <v>0</v>
      </c>
      <c r="Y276" s="10">
        <v>0</v>
      </c>
      <c r="Z276" s="11">
        <f t="shared" si="42"/>
        <v>0</v>
      </c>
      <c r="AA276" s="10">
        <f t="shared" si="43"/>
        <v>0</v>
      </c>
      <c r="AB276" s="10">
        <f t="shared" si="44"/>
        <v>0</v>
      </c>
      <c r="AC276" s="15">
        <v>0</v>
      </c>
      <c r="AD276" s="10">
        <v>0</v>
      </c>
      <c r="AE276" s="10">
        <v>0</v>
      </c>
      <c r="AF276" s="10">
        <v>0</v>
      </c>
      <c r="AG276" s="47"/>
    </row>
    <row r="277" spans="1:33" ht="14.5" customHeight="1" x14ac:dyDescent="0.35">
      <c r="A277" s="13">
        <v>1097</v>
      </c>
      <c r="B277" s="3">
        <v>1096</v>
      </c>
      <c r="C277" s="4" t="s">
        <v>646</v>
      </c>
      <c r="D277" s="11">
        <f>SUMIF(Table1[Dist ID],'SAFE Grants by District'!A277,Table1[Approved])</f>
        <v>0</v>
      </c>
      <c r="E277" s="11">
        <f>SUMIF(Table1[Dist ID],'SAFE Grants by District'!A277,Table1[Payment])</f>
        <v>0</v>
      </c>
      <c r="F277" s="11">
        <f t="shared" si="39"/>
        <v>0</v>
      </c>
      <c r="G277" s="10">
        <v>0</v>
      </c>
      <c r="H277" s="10">
        <v>0</v>
      </c>
      <c r="I277" s="10">
        <v>0</v>
      </c>
      <c r="J277" s="11">
        <f>SUMIF(Round2[Dist ID],'SAFE Grants by District'!A277,Round2[Approved])</f>
        <v>0</v>
      </c>
      <c r="K277" s="11">
        <f>SUMIF(Round2[Dist ID],'SAFE Grants by District'!A277,Round2[Payment])</f>
        <v>0</v>
      </c>
      <c r="L277" s="11">
        <f t="shared" si="40"/>
        <v>0</v>
      </c>
      <c r="M277" s="10">
        <v>0</v>
      </c>
      <c r="N277" s="10">
        <v>0</v>
      </c>
      <c r="O277" s="10">
        <v>0</v>
      </c>
      <c r="P277" s="11">
        <f>SUMIF(Table3[Dist ID],'SAFE Grants by District'!A277,Table3[Approved])</f>
        <v>0</v>
      </c>
      <c r="Q277" s="11">
        <f>SUMIF(Table3[Dist ID],'SAFE Grants by District'!A277,Table3[Payment])</f>
        <v>0</v>
      </c>
      <c r="R277" s="15">
        <f t="shared" si="41"/>
        <v>0</v>
      </c>
      <c r="S277" s="10">
        <v>0</v>
      </c>
      <c r="T277" s="10">
        <v>0</v>
      </c>
      <c r="U277" s="10">
        <v>0</v>
      </c>
      <c r="V277" s="15">
        <v>0</v>
      </c>
      <c r="W277" s="10">
        <v>0</v>
      </c>
      <c r="X277" s="10">
        <v>0</v>
      </c>
      <c r="Y277" s="10">
        <v>0</v>
      </c>
      <c r="Z277" s="11">
        <f t="shared" si="42"/>
        <v>0</v>
      </c>
      <c r="AA277" s="10">
        <f t="shared" si="43"/>
        <v>0</v>
      </c>
      <c r="AB277" s="10">
        <f t="shared" si="44"/>
        <v>0</v>
      </c>
      <c r="AC277" s="15">
        <v>0</v>
      </c>
      <c r="AD277" s="10">
        <v>0</v>
      </c>
      <c r="AE277" s="10">
        <v>0</v>
      </c>
      <c r="AF277" s="10">
        <v>0</v>
      </c>
      <c r="AG277" s="47"/>
    </row>
    <row r="278" spans="1:33" ht="14.5" customHeight="1" x14ac:dyDescent="0.35">
      <c r="A278" s="13">
        <v>1098</v>
      </c>
      <c r="B278" s="3">
        <v>1097</v>
      </c>
      <c r="C278" s="4" t="s">
        <v>647</v>
      </c>
      <c r="D278" s="11">
        <f>SUMIF(Table1[Dist ID],'SAFE Grants by District'!A278,Table1[Approved])</f>
        <v>0</v>
      </c>
      <c r="E278" s="11">
        <f>SUMIF(Table1[Dist ID],'SAFE Grants by District'!A278,Table1[Payment])</f>
        <v>0</v>
      </c>
      <c r="F278" s="11">
        <f t="shared" si="39"/>
        <v>0</v>
      </c>
      <c r="G278" s="10">
        <v>0</v>
      </c>
      <c r="H278" s="10">
        <v>0</v>
      </c>
      <c r="I278" s="10">
        <v>0</v>
      </c>
      <c r="J278" s="11">
        <f>SUMIF(Round2[Dist ID],'SAFE Grants by District'!A278,Round2[Approved])</f>
        <v>0</v>
      </c>
      <c r="K278" s="11">
        <f>SUMIF(Round2[Dist ID],'SAFE Grants by District'!A278,Round2[Payment])</f>
        <v>0</v>
      </c>
      <c r="L278" s="11">
        <f t="shared" si="40"/>
        <v>0</v>
      </c>
      <c r="M278" s="10">
        <v>0</v>
      </c>
      <c r="N278" s="10">
        <v>0</v>
      </c>
      <c r="O278" s="10">
        <v>0</v>
      </c>
      <c r="P278" s="11">
        <f>SUMIF(Table3[Dist ID],'SAFE Grants by District'!A278,Table3[Approved])</f>
        <v>0</v>
      </c>
      <c r="Q278" s="11">
        <f>SUMIF(Table3[Dist ID],'SAFE Grants by District'!A278,Table3[Payment])</f>
        <v>0</v>
      </c>
      <c r="R278" s="15">
        <f t="shared" si="41"/>
        <v>0</v>
      </c>
      <c r="S278" s="10">
        <v>0</v>
      </c>
      <c r="T278" s="10">
        <v>0</v>
      </c>
      <c r="U278" s="10">
        <v>0</v>
      </c>
      <c r="V278" s="15">
        <v>0</v>
      </c>
      <c r="W278" s="10">
        <v>0</v>
      </c>
      <c r="X278" s="10">
        <v>0</v>
      </c>
      <c r="Y278" s="10">
        <v>0</v>
      </c>
      <c r="Z278" s="11">
        <f t="shared" si="42"/>
        <v>0</v>
      </c>
      <c r="AA278" s="10">
        <f t="shared" si="43"/>
        <v>0</v>
      </c>
      <c r="AB278" s="10">
        <f t="shared" si="44"/>
        <v>0</v>
      </c>
      <c r="AC278" s="15">
        <v>0</v>
      </c>
      <c r="AD278" s="10">
        <v>0</v>
      </c>
      <c r="AE278" s="10">
        <v>0</v>
      </c>
      <c r="AF278" s="10">
        <v>0</v>
      </c>
      <c r="AG278" s="47"/>
    </row>
    <row r="279" spans="1:33" ht="14.5" customHeight="1" x14ac:dyDescent="0.35">
      <c r="A279" s="13">
        <v>1099</v>
      </c>
      <c r="B279" s="3">
        <v>1098</v>
      </c>
      <c r="C279" s="4" t="s">
        <v>648</v>
      </c>
      <c r="D279" s="11">
        <f>SUMIF(Table1[Dist ID],'SAFE Grants by District'!A279,Table1[Approved])</f>
        <v>0</v>
      </c>
      <c r="E279" s="11">
        <f>SUMIF(Table1[Dist ID],'SAFE Grants by District'!A279,Table1[Payment])</f>
        <v>0</v>
      </c>
      <c r="F279" s="11">
        <f t="shared" si="39"/>
        <v>0</v>
      </c>
      <c r="G279" s="10">
        <v>0</v>
      </c>
      <c r="H279" s="10">
        <v>0</v>
      </c>
      <c r="I279" s="10">
        <v>0</v>
      </c>
      <c r="J279" s="11">
        <f>SUMIF(Round2[Dist ID],'SAFE Grants by District'!A279,Round2[Approved])</f>
        <v>0</v>
      </c>
      <c r="K279" s="11">
        <f>SUMIF(Round2[Dist ID],'SAFE Grants by District'!A279,Round2[Payment])</f>
        <v>0</v>
      </c>
      <c r="L279" s="11">
        <f t="shared" si="40"/>
        <v>0</v>
      </c>
      <c r="M279" s="10">
        <v>0</v>
      </c>
      <c r="N279" s="10">
        <v>0</v>
      </c>
      <c r="O279" s="10">
        <v>0</v>
      </c>
      <c r="P279" s="11">
        <f>SUMIF(Table3[Dist ID],'SAFE Grants by District'!A279,Table3[Approved])</f>
        <v>0</v>
      </c>
      <c r="Q279" s="11">
        <f>SUMIF(Table3[Dist ID],'SAFE Grants by District'!A279,Table3[Payment])</f>
        <v>0</v>
      </c>
      <c r="R279" s="15">
        <f t="shared" si="41"/>
        <v>0</v>
      </c>
      <c r="S279" s="10">
        <v>0</v>
      </c>
      <c r="T279" s="10">
        <v>0</v>
      </c>
      <c r="U279" s="10">
        <v>0</v>
      </c>
      <c r="V279" s="15">
        <v>0</v>
      </c>
      <c r="W279" s="10">
        <v>0</v>
      </c>
      <c r="X279" s="10">
        <v>0</v>
      </c>
      <c r="Y279" s="10">
        <v>0</v>
      </c>
      <c r="Z279" s="11">
        <f t="shared" si="42"/>
        <v>0</v>
      </c>
      <c r="AA279" s="10">
        <f t="shared" si="43"/>
        <v>0</v>
      </c>
      <c r="AB279" s="10">
        <f t="shared" si="44"/>
        <v>0</v>
      </c>
      <c r="AC279" s="15">
        <v>0</v>
      </c>
      <c r="AD279" s="10">
        <v>0</v>
      </c>
      <c r="AE279" s="10">
        <v>0</v>
      </c>
      <c r="AF279" s="10">
        <v>0</v>
      </c>
      <c r="AG279" s="47"/>
    </row>
    <row r="280" spans="1:33" ht="14.5" customHeight="1" x14ac:dyDescent="0.35">
      <c r="A280" s="13">
        <v>1100</v>
      </c>
      <c r="B280" s="3">
        <v>1099</v>
      </c>
      <c r="C280" s="4" t="s">
        <v>649</v>
      </c>
      <c r="D280" s="11">
        <f>SUMIF(Table1[Dist ID],'SAFE Grants by District'!A280,Table1[Approved])</f>
        <v>0</v>
      </c>
      <c r="E280" s="11">
        <f>SUMIF(Table1[Dist ID],'SAFE Grants by District'!A280,Table1[Payment])</f>
        <v>0</v>
      </c>
      <c r="F280" s="11">
        <f t="shared" si="39"/>
        <v>0</v>
      </c>
      <c r="G280" s="10">
        <v>0</v>
      </c>
      <c r="H280" s="10">
        <v>0</v>
      </c>
      <c r="I280" s="10">
        <v>0</v>
      </c>
      <c r="J280" s="11">
        <f>SUMIF(Round2[Dist ID],'SAFE Grants by District'!A280,Round2[Approved])</f>
        <v>0</v>
      </c>
      <c r="K280" s="11">
        <f>SUMIF(Round2[Dist ID],'SAFE Grants by District'!A280,Round2[Payment])</f>
        <v>0</v>
      </c>
      <c r="L280" s="11">
        <f t="shared" si="40"/>
        <v>0</v>
      </c>
      <c r="M280" s="10">
        <v>0</v>
      </c>
      <c r="N280" s="10">
        <v>0</v>
      </c>
      <c r="O280" s="10">
        <v>0</v>
      </c>
      <c r="P280" s="11">
        <f>SUMIF(Table3[Dist ID],'SAFE Grants by District'!A280,Table3[Approved])</f>
        <v>0</v>
      </c>
      <c r="Q280" s="11">
        <f>SUMIF(Table3[Dist ID],'SAFE Grants by District'!A280,Table3[Payment])</f>
        <v>0</v>
      </c>
      <c r="R280" s="15">
        <f t="shared" si="41"/>
        <v>0</v>
      </c>
      <c r="S280" s="10">
        <v>0</v>
      </c>
      <c r="T280" s="10">
        <v>0</v>
      </c>
      <c r="U280" s="10">
        <v>0</v>
      </c>
      <c r="V280" s="15">
        <v>0</v>
      </c>
      <c r="W280" s="10">
        <v>0</v>
      </c>
      <c r="X280" s="10">
        <v>0</v>
      </c>
      <c r="Y280" s="10">
        <v>0</v>
      </c>
      <c r="Z280" s="11">
        <f t="shared" si="42"/>
        <v>0</v>
      </c>
      <c r="AA280" s="10">
        <f t="shared" si="43"/>
        <v>0</v>
      </c>
      <c r="AB280" s="10">
        <f t="shared" si="44"/>
        <v>0</v>
      </c>
      <c r="AC280" s="15">
        <v>0</v>
      </c>
      <c r="AD280" s="10">
        <v>0</v>
      </c>
      <c r="AE280" s="10">
        <v>0</v>
      </c>
      <c r="AF280" s="10">
        <v>0</v>
      </c>
      <c r="AG280" s="47"/>
    </row>
    <row r="281" spans="1:33" ht="14.5" customHeight="1" x14ac:dyDescent="0.35">
      <c r="A281" s="13">
        <v>1101</v>
      </c>
      <c r="B281" s="3">
        <v>1100</v>
      </c>
      <c r="C281" s="4" t="s">
        <v>650</v>
      </c>
      <c r="D281" s="11">
        <f>SUMIF(Table1[Dist ID],'SAFE Grants by District'!A281,Table1[Approved])</f>
        <v>0</v>
      </c>
      <c r="E281" s="11">
        <f>SUMIF(Table1[Dist ID],'SAFE Grants by District'!A281,Table1[Payment])</f>
        <v>0</v>
      </c>
      <c r="F281" s="11">
        <f t="shared" si="39"/>
        <v>0</v>
      </c>
      <c r="G281" s="10">
        <v>0</v>
      </c>
      <c r="H281" s="10">
        <v>0</v>
      </c>
      <c r="I281" s="10">
        <v>0</v>
      </c>
      <c r="J281" s="11">
        <f>SUMIF(Round2[Dist ID],'SAFE Grants by District'!A281,Round2[Approved])</f>
        <v>0</v>
      </c>
      <c r="K281" s="11">
        <f>SUMIF(Round2[Dist ID],'SAFE Grants by District'!A281,Round2[Payment])</f>
        <v>0</v>
      </c>
      <c r="L281" s="11">
        <f t="shared" si="40"/>
        <v>0</v>
      </c>
      <c r="M281" s="10">
        <v>0</v>
      </c>
      <c r="N281" s="10">
        <v>0</v>
      </c>
      <c r="O281" s="10">
        <v>0</v>
      </c>
      <c r="P281" s="11">
        <f>SUMIF(Table3[Dist ID],'SAFE Grants by District'!A281,Table3[Approved])</f>
        <v>0</v>
      </c>
      <c r="Q281" s="11">
        <f>SUMIF(Table3[Dist ID],'SAFE Grants by District'!A281,Table3[Payment])</f>
        <v>0</v>
      </c>
      <c r="R281" s="15">
        <f t="shared" si="41"/>
        <v>0</v>
      </c>
      <c r="S281" s="10">
        <v>0</v>
      </c>
      <c r="T281" s="10">
        <v>0</v>
      </c>
      <c r="U281" s="10">
        <v>0</v>
      </c>
      <c r="V281" s="15">
        <v>0</v>
      </c>
      <c r="W281" s="10">
        <v>0</v>
      </c>
      <c r="X281" s="10">
        <v>0</v>
      </c>
      <c r="Y281" s="10">
        <v>0</v>
      </c>
      <c r="Z281" s="11">
        <f t="shared" si="42"/>
        <v>0</v>
      </c>
      <c r="AA281" s="10">
        <f t="shared" si="43"/>
        <v>0</v>
      </c>
      <c r="AB281" s="10">
        <f t="shared" si="44"/>
        <v>0</v>
      </c>
      <c r="AC281" s="15">
        <v>0</v>
      </c>
      <c r="AD281" s="10">
        <v>0</v>
      </c>
      <c r="AE281" s="10">
        <v>0</v>
      </c>
      <c r="AF281" s="10">
        <v>0</v>
      </c>
      <c r="AG281" s="47"/>
    </row>
    <row r="282" spans="1:33" ht="14.5" customHeight="1" x14ac:dyDescent="0.35">
      <c r="A282" s="13">
        <v>1102</v>
      </c>
      <c r="B282" s="3">
        <v>1101</v>
      </c>
      <c r="C282" s="4" t="s">
        <v>651</v>
      </c>
      <c r="D282" s="11">
        <f>SUMIF(Table1[Dist ID],'SAFE Grants by District'!A282,Table1[Approved])</f>
        <v>0</v>
      </c>
      <c r="E282" s="11">
        <f>SUMIF(Table1[Dist ID],'SAFE Grants by District'!A282,Table1[Payment])</f>
        <v>0</v>
      </c>
      <c r="F282" s="11">
        <f t="shared" si="39"/>
        <v>0</v>
      </c>
      <c r="G282" s="10">
        <v>0</v>
      </c>
      <c r="H282" s="10">
        <v>0</v>
      </c>
      <c r="I282" s="10">
        <v>0</v>
      </c>
      <c r="J282" s="11">
        <f>SUMIF(Round2[Dist ID],'SAFE Grants by District'!A282,Round2[Approved])</f>
        <v>0</v>
      </c>
      <c r="K282" s="11">
        <f>SUMIF(Round2[Dist ID],'SAFE Grants by District'!A282,Round2[Payment])</f>
        <v>0</v>
      </c>
      <c r="L282" s="11">
        <f t="shared" si="40"/>
        <v>0</v>
      </c>
      <c r="M282" s="10">
        <v>0</v>
      </c>
      <c r="N282" s="10">
        <v>0</v>
      </c>
      <c r="O282" s="10">
        <v>0</v>
      </c>
      <c r="P282" s="11">
        <f>SUMIF(Table3[Dist ID],'SAFE Grants by District'!A282,Table3[Approved])</f>
        <v>0</v>
      </c>
      <c r="Q282" s="11">
        <f>SUMIF(Table3[Dist ID],'SAFE Grants by District'!A282,Table3[Payment])</f>
        <v>0</v>
      </c>
      <c r="R282" s="15">
        <f t="shared" si="41"/>
        <v>0</v>
      </c>
      <c r="S282" s="10">
        <v>0</v>
      </c>
      <c r="T282" s="10">
        <v>0</v>
      </c>
      <c r="U282" s="10">
        <v>0</v>
      </c>
      <c r="V282" s="15">
        <v>0</v>
      </c>
      <c r="W282" s="10">
        <v>0</v>
      </c>
      <c r="X282" s="10">
        <v>0</v>
      </c>
      <c r="Y282" s="10">
        <v>0</v>
      </c>
      <c r="Z282" s="11">
        <f t="shared" si="42"/>
        <v>0</v>
      </c>
      <c r="AA282" s="10">
        <f t="shared" si="43"/>
        <v>0</v>
      </c>
      <c r="AB282" s="10">
        <f t="shared" si="44"/>
        <v>0</v>
      </c>
      <c r="AC282" s="15">
        <v>0</v>
      </c>
      <c r="AD282" s="10">
        <v>0</v>
      </c>
      <c r="AE282" s="10">
        <v>0</v>
      </c>
      <c r="AF282" s="10">
        <v>0</v>
      </c>
      <c r="AG282" s="47"/>
    </row>
    <row r="283" spans="1:33" ht="14.5" customHeight="1" x14ac:dyDescent="0.35">
      <c r="A283" s="13">
        <v>29230</v>
      </c>
      <c r="B283" s="3">
        <v>1102</v>
      </c>
      <c r="C283" s="4" t="s">
        <v>652</v>
      </c>
      <c r="D283" s="11">
        <f>SUMIF(Table1[Dist ID],'SAFE Grants by District'!A283,Table1[Approved])</f>
        <v>0</v>
      </c>
      <c r="E283" s="11">
        <f>SUMIF(Table1[Dist ID],'SAFE Grants by District'!A283,Table1[Payment])</f>
        <v>0</v>
      </c>
      <c r="F283" s="11">
        <f t="shared" si="39"/>
        <v>0</v>
      </c>
      <c r="G283" s="10">
        <v>0</v>
      </c>
      <c r="H283" s="10">
        <v>0</v>
      </c>
      <c r="I283" s="10">
        <v>0</v>
      </c>
      <c r="J283" s="11">
        <f>SUMIF(Round2[Dist ID],'SAFE Grants by District'!A283,Round2[Approved])</f>
        <v>0</v>
      </c>
      <c r="K283" s="11">
        <f>SUMIF(Round2[Dist ID],'SAFE Grants by District'!A283,Round2[Payment])</f>
        <v>0</v>
      </c>
      <c r="L283" s="11">
        <f t="shared" si="40"/>
        <v>0</v>
      </c>
      <c r="M283" s="10">
        <v>0</v>
      </c>
      <c r="N283" s="10">
        <v>0</v>
      </c>
      <c r="O283" s="10">
        <v>0</v>
      </c>
      <c r="P283" s="11">
        <f>SUMIF(Table3[Dist ID],'SAFE Grants by District'!A283,Table3[Approved])</f>
        <v>0</v>
      </c>
      <c r="Q283" s="11">
        <f>SUMIF(Table3[Dist ID],'SAFE Grants by District'!A283,Table3[Payment])</f>
        <v>0</v>
      </c>
      <c r="R283" s="15">
        <f t="shared" si="41"/>
        <v>0</v>
      </c>
      <c r="S283" s="10">
        <v>0</v>
      </c>
      <c r="T283" s="10">
        <v>0</v>
      </c>
      <c r="U283" s="10">
        <v>0</v>
      </c>
      <c r="V283" s="15">
        <v>0</v>
      </c>
      <c r="W283" s="10">
        <v>0</v>
      </c>
      <c r="X283" s="10">
        <v>0</v>
      </c>
      <c r="Y283" s="10">
        <v>0</v>
      </c>
      <c r="Z283" s="11">
        <f t="shared" si="42"/>
        <v>0</v>
      </c>
      <c r="AA283" s="10">
        <f t="shared" si="43"/>
        <v>0</v>
      </c>
      <c r="AB283" s="10">
        <f t="shared" si="44"/>
        <v>0</v>
      </c>
      <c r="AC283" s="15">
        <v>0</v>
      </c>
      <c r="AD283" s="10">
        <v>0</v>
      </c>
      <c r="AE283" s="10">
        <v>0</v>
      </c>
      <c r="AF283" s="10">
        <v>0</v>
      </c>
      <c r="AG283" s="47"/>
    </row>
    <row r="284" spans="1:33" ht="14.5" customHeight="1" x14ac:dyDescent="0.35">
      <c r="A284" s="13">
        <v>1107</v>
      </c>
      <c r="B284" s="3">
        <v>1106</v>
      </c>
      <c r="C284" s="4" t="s">
        <v>439</v>
      </c>
      <c r="D284" s="11">
        <f>SUMIF(Table1[Dist ID],'SAFE Grants by District'!A284,Table1[Approved])</f>
        <v>0</v>
      </c>
      <c r="E284" s="11">
        <f>SUMIF(Table1[Dist ID],'SAFE Grants by District'!A284,Table1[Payment])</f>
        <v>0</v>
      </c>
      <c r="F284" s="11">
        <f t="shared" si="39"/>
        <v>0</v>
      </c>
      <c r="G284" s="10">
        <v>0</v>
      </c>
      <c r="H284" s="10">
        <v>0</v>
      </c>
      <c r="I284" s="10">
        <v>0</v>
      </c>
      <c r="J284" s="11">
        <f>SUMIF(Round2[Dist ID],'SAFE Grants by District'!A284,Round2[Approved])</f>
        <v>100000</v>
      </c>
      <c r="K284" s="11">
        <f>SUMIF(Round2[Dist ID],'SAFE Grants by District'!A284,Round2[Payment])</f>
        <v>100000</v>
      </c>
      <c r="L284" s="11">
        <f t="shared" si="40"/>
        <v>0</v>
      </c>
      <c r="M284" s="10">
        <v>1</v>
      </c>
      <c r="N284" s="10">
        <v>0</v>
      </c>
      <c r="O284" s="10">
        <v>0</v>
      </c>
      <c r="P284" s="11">
        <f>SUMIF(Table3[Dist ID],'SAFE Grants by District'!A284,Table3[Approved])</f>
        <v>0</v>
      </c>
      <c r="Q284" s="11">
        <f>SUMIF(Table3[Dist ID],'SAFE Grants by District'!A284,Table3[Payment])</f>
        <v>0</v>
      </c>
      <c r="R284" s="15">
        <f t="shared" si="41"/>
        <v>0</v>
      </c>
      <c r="S284" s="10">
        <v>0</v>
      </c>
      <c r="T284" s="10">
        <v>0</v>
      </c>
      <c r="U284" s="10">
        <v>0</v>
      </c>
      <c r="V284" s="15">
        <v>0</v>
      </c>
      <c r="W284" s="10">
        <v>0</v>
      </c>
      <c r="X284" s="10">
        <v>0</v>
      </c>
      <c r="Y284" s="10">
        <v>0</v>
      </c>
      <c r="Z284" s="11">
        <f t="shared" si="42"/>
        <v>100000</v>
      </c>
      <c r="AA284" s="10">
        <f t="shared" si="43"/>
        <v>100000</v>
      </c>
      <c r="AB284" s="10">
        <f t="shared" si="44"/>
        <v>0</v>
      </c>
      <c r="AC284" s="15">
        <v>0</v>
      </c>
      <c r="AD284" s="10">
        <v>0</v>
      </c>
      <c r="AE284" s="10">
        <v>0</v>
      </c>
      <c r="AF284" s="10">
        <v>0</v>
      </c>
      <c r="AG284" s="47"/>
    </row>
    <row r="285" spans="1:33" ht="14.5" customHeight="1" x14ac:dyDescent="0.35">
      <c r="A285" s="13">
        <v>1115</v>
      </c>
      <c r="B285" s="3">
        <v>1114</v>
      </c>
      <c r="C285" s="4" t="s">
        <v>653</v>
      </c>
      <c r="D285" s="11">
        <f>SUMIF(Table1[Dist ID],'SAFE Grants by District'!A285,Table1[Approved])</f>
        <v>0</v>
      </c>
      <c r="E285" s="11">
        <f>SUMIF(Table1[Dist ID],'SAFE Grants by District'!A285,Table1[Payment])</f>
        <v>0</v>
      </c>
      <c r="F285" s="11">
        <f t="shared" si="39"/>
        <v>0</v>
      </c>
      <c r="G285" s="10">
        <v>0</v>
      </c>
      <c r="H285" s="10">
        <v>0</v>
      </c>
      <c r="I285" s="10">
        <v>0</v>
      </c>
      <c r="J285" s="11">
        <f>SUMIF(Round2[Dist ID],'SAFE Grants by District'!A285,Round2[Approved])</f>
        <v>0</v>
      </c>
      <c r="K285" s="11">
        <f>SUMIF(Round2[Dist ID],'SAFE Grants by District'!A285,Round2[Payment])</f>
        <v>0</v>
      </c>
      <c r="L285" s="11">
        <f t="shared" si="40"/>
        <v>0</v>
      </c>
      <c r="M285" s="10">
        <v>0</v>
      </c>
      <c r="N285" s="10">
        <v>0</v>
      </c>
      <c r="O285" s="10">
        <v>0</v>
      </c>
      <c r="P285" s="11">
        <f>SUMIF(Table3[Dist ID],'SAFE Grants by District'!A285,Table3[Approved])</f>
        <v>0</v>
      </c>
      <c r="Q285" s="11">
        <f>SUMIF(Table3[Dist ID],'SAFE Grants by District'!A285,Table3[Payment])</f>
        <v>0</v>
      </c>
      <c r="R285" s="15">
        <f t="shared" si="41"/>
        <v>0</v>
      </c>
      <c r="S285" s="10">
        <v>0</v>
      </c>
      <c r="T285" s="10">
        <v>0</v>
      </c>
      <c r="U285" s="10">
        <v>0</v>
      </c>
      <c r="V285" s="15">
        <v>0</v>
      </c>
      <c r="W285" s="10">
        <v>0</v>
      </c>
      <c r="X285" s="10">
        <v>0</v>
      </c>
      <c r="Y285" s="10">
        <v>0</v>
      </c>
      <c r="Z285" s="11">
        <f t="shared" si="42"/>
        <v>0</v>
      </c>
      <c r="AA285" s="10">
        <f t="shared" si="43"/>
        <v>0</v>
      </c>
      <c r="AB285" s="10">
        <f t="shared" si="44"/>
        <v>0</v>
      </c>
      <c r="AC285" s="15">
        <v>0</v>
      </c>
      <c r="AD285" s="10">
        <v>0</v>
      </c>
      <c r="AE285" s="10">
        <v>0</v>
      </c>
      <c r="AF285" s="10">
        <v>0</v>
      </c>
      <c r="AG285" s="47"/>
    </row>
    <row r="286" spans="1:33" ht="14.5" customHeight="1" x14ac:dyDescent="0.35">
      <c r="A286" s="13">
        <v>1117</v>
      </c>
      <c r="B286" s="3">
        <v>1116</v>
      </c>
      <c r="C286" s="4" t="s">
        <v>654</v>
      </c>
      <c r="D286" s="11">
        <f>SUMIF(Table1[Dist ID],'SAFE Grants by District'!A286,Table1[Approved])</f>
        <v>0</v>
      </c>
      <c r="E286" s="11">
        <f>SUMIF(Table1[Dist ID],'SAFE Grants by District'!A286,Table1[Payment])</f>
        <v>0</v>
      </c>
      <c r="F286" s="11">
        <f t="shared" si="39"/>
        <v>0</v>
      </c>
      <c r="G286" s="10">
        <v>0</v>
      </c>
      <c r="H286" s="10">
        <v>0</v>
      </c>
      <c r="I286" s="10">
        <v>0</v>
      </c>
      <c r="J286" s="11">
        <f>SUMIF(Round2[Dist ID],'SAFE Grants by District'!A286,Round2[Approved])</f>
        <v>0</v>
      </c>
      <c r="K286" s="11">
        <f>SUMIF(Round2[Dist ID],'SAFE Grants by District'!A286,Round2[Payment])</f>
        <v>0</v>
      </c>
      <c r="L286" s="11">
        <f t="shared" si="40"/>
        <v>0</v>
      </c>
      <c r="M286" s="10">
        <v>0</v>
      </c>
      <c r="N286" s="10">
        <v>0</v>
      </c>
      <c r="O286" s="10">
        <v>0</v>
      </c>
      <c r="P286" s="11">
        <f>SUMIF(Table3[Dist ID],'SAFE Grants by District'!A286,Table3[Approved])</f>
        <v>0</v>
      </c>
      <c r="Q286" s="11">
        <f>SUMIF(Table3[Dist ID],'SAFE Grants by District'!A286,Table3[Payment])</f>
        <v>0</v>
      </c>
      <c r="R286" s="15">
        <f t="shared" si="41"/>
        <v>0</v>
      </c>
      <c r="S286" s="10">
        <v>0</v>
      </c>
      <c r="T286" s="10">
        <v>0</v>
      </c>
      <c r="U286" s="10">
        <v>0</v>
      </c>
      <c r="V286" s="15">
        <v>0</v>
      </c>
      <c r="W286" s="10">
        <v>0</v>
      </c>
      <c r="X286" s="10">
        <v>0</v>
      </c>
      <c r="Y286" s="10">
        <v>0</v>
      </c>
      <c r="Z286" s="11">
        <f t="shared" si="42"/>
        <v>0</v>
      </c>
      <c r="AA286" s="10">
        <f t="shared" si="43"/>
        <v>0</v>
      </c>
      <c r="AB286" s="10">
        <f t="shared" si="44"/>
        <v>0</v>
      </c>
      <c r="AC286" s="15">
        <v>0</v>
      </c>
      <c r="AD286" s="10">
        <v>0</v>
      </c>
      <c r="AE286" s="10">
        <v>0</v>
      </c>
      <c r="AF286" s="10">
        <v>0</v>
      </c>
      <c r="AG286" s="47"/>
    </row>
    <row r="287" spans="1:33" ht="14.5" customHeight="1" x14ac:dyDescent="0.35">
      <c r="A287" s="13">
        <v>1118</v>
      </c>
      <c r="B287" s="3">
        <v>1118</v>
      </c>
      <c r="C287" s="4" t="s">
        <v>655</v>
      </c>
      <c r="D287" s="11">
        <f>SUMIF(Table1[Dist ID],'SAFE Grants by District'!A287,Table1[Approved])</f>
        <v>0</v>
      </c>
      <c r="E287" s="11">
        <f>SUMIF(Table1[Dist ID],'SAFE Grants by District'!A287,Table1[Payment])</f>
        <v>0</v>
      </c>
      <c r="F287" s="11">
        <f t="shared" si="39"/>
        <v>0</v>
      </c>
      <c r="G287" s="10">
        <v>0</v>
      </c>
      <c r="H287" s="10">
        <v>0</v>
      </c>
      <c r="I287" s="10">
        <v>0</v>
      </c>
      <c r="J287" s="11">
        <f>SUMIF(Round2[Dist ID],'SAFE Grants by District'!A287,Round2[Approved])</f>
        <v>0</v>
      </c>
      <c r="K287" s="11">
        <f>SUMIF(Round2[Dist ID],'SAFE Grants by District'!A287,Round2[Payment])</f>
        <v>0</v>
      </c>
      <c r="L287" s="11">
        <f t="shared" si="40"/>
        <v>0</v>
      </c>
      <c r="M287" s="10">
        <v>0</v>
      </c>
      <c r="N287" s="10">
        <v>0</v>
      </c>
      <c r="O287" s="10">
        <v>0</v>
      </c>
      <c r="P287" s="11">
        <f>SUMIF(Table3[Dist ID],'SAFE Grants by District'!A287,Table3[Approved])</f>
        <v>0</v>
      </c>
      <c r="Q287" s="11">
        <f>SUMIF(Table3[Dist ID],'SAFE Grants by District'!A287,Table3[Payment])</f>
        <v>0</v>
      </c>
      <c r="R287" s="15">
        <f t="shared" si="41"/>
        <v>0</v>
      </c>
      <c r="S287" s="10">
        <v>0</v>
      </c>
      <c r="T287" s="10">
        <v>0</v>
      </c>
      <c r="U287" s="10">
        <v>0</v>
      </c>
      <c r="V287" s="15">
        <v>0</v>
      </c>
      <c r="W287" s="10">
        <v>0</v>
      </c>
      <c r="X287" s="10">
        <v>0</v>
      </c>
      <c r="Y287" s="10">
        <v>0</v>
      </c>
      <c r="Z287" s="11">
        <f t="shared" si="42"/>
        <v>0</v>
      </c>
      <c r="AA287" s="10">
        <f t="shared" si="43"/>
        <v>0</v>
      </c>
      <c r="AB287" s="10">
        <f t="shared" si="44"/>
        <v>0</v>
      </c>
      <c r="AC287" s="15">
        <v>0</v>
      </c>
      <c r="AD287" s="10">
        <v>0</v>
      </c>
      <c r="AE287" s="10">
        <v>0</v>
      </c>
      <c r="AF287" s="10">
        <v>0</v>
      </c>
      <c r="AG287" s="47"/>
    </row>
    <row r="288" spans="1:33" ht="14.5" customHeight="1" x14ac:dyDescent="0.35">
      <c r="A288" s="13">
        <v>1119</v>
      </c>
      <c r="B288" s="3">
        <v>1119</v>
      </c>
      <c r="C288" s="4" t="s">
        <v>438</v>
      </c>
      <c r="D288" s="11">
        <f>SUMIF(Table1[Dist ID],'SAFE Grants by District'!A288,Table1[Approved])</f>
        <v>0</v>
      </c>
      <c r="E288" s="11">
        <f>SUMIF(Table1[Dist ID],'SAFE Grants by District'!A288,Table1[Payment])</f>
        <v>0</v>
      </c>
      <c r="F288" s="11">
        <f t="shared" si="39"/>
        <v>0</v>
      </c>
      <c r="G288" s="10">
        <v>0</v>
      </c>
      <c r="H288" s="10">
        <v>0</v>
      </c>
      <c r="I288" s="10">
        <v>0</v>
      </c>
      <c r="J288" s="11">
        <f>SUMIF(Round2[Dist ID],'SAFE Grants by District'!A288,Round2[Approved])</f>
        <v>63500</v>
      </c>
      <c r="K288" s="11">
        <f>SUMIF(Round2[Dist ID],'SAFE Grants by District'!A288,Round2[Payment])</f>
        <v>63500</v>
      </c>
      <c r="L288" s="11">
        <f t="shared" si="40"/>
        <v>0</v>
      </c>
      <c r="M288" s="10">
        <v>1</v>
      </c>
      <c r="N288" s="10">
        <v>0</v>
      </c>
      <c r="O288" s="10">
        <v>0</v>
      </c>
      <c r="P288" s="11">
        <f>SUMIF(Table3[Dist ID],'SAFE Grants by District'!A288,Table3[Approved])</f>
        <v>0</v>
      </c>
      <c r="Q288" s="11">
        <f>SUMIF(Table3[Dist ID],'SAFE Grants by District'!A288,Table3[Payment])</f>
        <v>0</v>
      </c>
      <c r="R288" s="15">
        <f t="shared" si="41"/>
        <v>0</v>
      </c>
      <c r="S288" s="10">
        <v>0</v>
      </c>
      <c r="T288" s="10">
        <v>0</v>
      </c>
      <c r="U288" s="10">
        <v>0</v>
      </c>
      <c r="V288" s="15">
        <v>0</v>
      </c>
      <c r="W288" s="10">
        <v>0</v>
      </c>
      <c r="X288" s="10">
        <v>0</v>
      </c>
      <c r="Y288" s="10">
        <v>0</v>
      </c>
      <c r="Z288" s="11">
        <f t="shared" si="42"/>
        <v>63500</v>
      </c>
      <c r="AA288" s="10">
        <f t="shared" si="43"/>
        <v>63500</v>
      </c>
      <c r="AB288" s="10">
        <f t="shared" si="44"/>
        <v>0</v>
      </c>
      <c r="AC288" s="15">
        <v>0</v>
      </c>
      <c r="AD288" s="10">
        <v>0</v>
      </c>
      <c r="AE288" s="10">
        <v>0</v>
      </c>
      <c r="AF288" s="10">
        <v>0</v>
      </c>
      <c r="AG288" s="47"/>
    </row>
    <row r="289" spans="1:33" ht="14.5" customHeight="1" x14ac:dyDescent="0.35">
      <c r="A289" s="13">
        <v>1120</v>
      </c>
      <c r="B289" s="3">
        <v>1120</v>
      </c>
      <c r="C289" s="4" t="s">
        <v>437</v>
      </c>
      <c r="D289" s="11">
        <f>SUMIF(Table1[Dist ID],'SAFE Grants by District'!A289,Table1[Approved])</f>
        <v>0</v>
      </c>
      <c r="E289" s="11">
        <f>SUMIF(Table1[Dist ID],'SAFE Grants by District'!A289,Table1[Payment])</f>
        <v>0</v>
      </c>
      <c r="F289" s="11">
        <f t="shared" si="39"/>
        <v>0</v>
      </c>
      <c r="G289" s="10">
        <v>0</v>
      </c>
      <c r="H289" s="10">
        <v>0</v>
      </c>
      <c r="I289" s="10">
        <v>0</v>
      </c>
      <c r="J289" s="11">
        <f>SUMIF(Round2[Dist ID],'SAFE Grants by District'!A289,Round2[Approved])</f>
        <v>26590.35</v>
      </c>
      <c r="K289" s="11">
        <f>SUMIF(Round2[Dist ID],'SAFE Grants by District'!A289,Round2[Payment])</f>
        <v>26590.35</v>
      </c>
      <c r="L289" s="11">
        <f t="shared" si="40"/>
        <v>0</v>
      </c>
      <c r="M289" s="10">
        <v>1</v>
      </c>
      <c r="N289" s="10">
        <v>0</v>
      </c>
      <c r="O289" s="10">
        <v>0</v>
      </c>
      <c r="P289" s="11">
        <f>SUMIF(Table3[Dist ID],'SAFE Grants by District'!A289,Table3[Approved])</f>
        <v>0</v>
      </c>
      <c r="Q289" s="11">
        <f>SUMIF(Table3[Dist ID],'SAFE Grants by District'!A289,Table3[Payment])</f>
        <v>0</v>
      </c>
      <c r="R289" s="15">
        <f t="shared" si="41"/>
        <v>0</v>
      </c>
      <c r="S289" s="10">
        <v>0</v>
      </c>
      <c r="T289" s="10">
        <v>0</v>
      </c>
      <c r="U289" s="10">
        <v>0</v>
      </c>
      <c r="V289" s="15">
        <v>0</v>
      </c>
      <c r="W289" s="10">
        <v>0</v>
      </c>
      <c r="X289" s="10">
        <v>0</v>
      </c>
      <c r="Y289" s="10">
        <v>0</v>
      </c>
      <c r="Z289" s="11">
        <f t="shared" si="42"/>
        <v>26590.35</v>
      </c>
      <c r="AA289" s="10">
        <f t="shared" si="43"/>
        <v>26590.35</v>
      </c>
      <c r="AB289" s="10">
        <f t="shared" si="44"/>
        <v>0</v>
      </c>
      <c r="AC289" s="15">
        <v>0</v>
      </c>
      <c r="AD289" s="10">
        <v>0</v>
      </c>
      <c r="AE289" s="10">
        <v>0</v>
      </c>
      <c r="AF289" s="10">
        <v>0</v>
      </c>
      <c r="AG289" s="47"/>
    </row>
    <row r="290" spans="1:33" ht="14.5" customHeight="1" x14ac:dyDescent="0.35">
      <c r="A290" s="13">
        <v>1121</v>
      </c>
      <c r="B290" s="3">
        <v>1121</v>
      </c>
      <c r="C290" s="4" t="s">
        <v>656</v>
      </c>
      <c r="D290" s="11">
        <f>SUMIF(Table1[Dist ID],'SAFE Grants by District'!A290,Table1[Approved])</f>
        <v>0</v>
      </c>
      <c r="E290" s="11">
        <f>SUMIF(Table1[Dist ID],'SAFE Grants by District'!A290,Table1[Payment])</f>
        <v>0</v>
      </c>
      <c r="F290" s="11">
        <f t="shared" si="39"/>
        <v>0</v>
      </c>
      <c r="G290" s="10">
        <v>0</v>
      </c>
      <c r="H290" s="10">
        <v>0</v>
      </c>
      <c r="I290" s="10">
        <v>0</v>
      </c>
      <c r="J290" s="11">
        <f>SUMIF(Round2[Dist ID],'SAFE Grants by District'!A290,Round2[Approved])</f>
        <v>0</v>
      </c>
      <c r="K290" s="11">
        <f>SUMIF(Round2[Dist ID],'SAFE Grants by District'!A290,Round2[Payment])</f>
        <v>0</v>
      </c>
      <c r="L290" s="11">
        <f t="shared" si="40"/>
        <v>0</v>
      </c>
      <c r="M290" s="10">
        <v>0</v>
      </c>
      <c r="N290" s="10">
        <v>0</v>
      </c>
      <c r="O290" s="10">
        <v>0</v>
      </c>
      <c r="P290" s="11">
        <f>SUMIF(Table3[Dist ID],'SAFE Grants by District'!A290,Table3[Approved])</f>
        <v>0</v>
      </c>
      <c r="Q290" s="11">
        <f>SUMIF(Table3[Dist ID],'SAFE Grants by District'!A290,Table3[Payment])</f>
        <v>0</v>
      </c>
      <c r="R290" s="15">
        <f t="shared" si="41"/>
        <v>0</v>
      </c>
      <c r="S290" s="10">
        <v>0</v>
      </c>
      <c r="T290" s="10">
        <v>0</v>
      </c>
      <c r="U290" s="10">
        <v>0</v>
      </c>
      <c r="V290" s="15">
        <v>0</v>
      </c>
      <c r="W290" s="10">
        <v>0</v>
      </c>
      <c r="X290" s="10">
        <v>0</v>
      </c>
      <c r="Y290" s="10">
        <v>0</v>
      </c>
      <c r="Z290" s="11">
        <f t="shared" si="42"/>
        <v>0</v>
      </c>
      <c r="AA290" s="10">
        <f t="shared" si="43"/>
        <v>0</v>
      </c>
      <c r="AB290" s="10">
        <f t="shared" si="44"/>
        <v>0</v>
      </c>
      <c r="AC290" s="15">
        <v>0</v>
      </c>
      <c r="AD290" s="10">
        <v>0</v>
      </c>
      <c r="AE290" s="10">
        <v>0</v>
      </c>
      <c r="AF290" s="10">
        <v>0</v>
      </c>
      <c r="AG290" s="47"/>
    </row>
    <row r="291" spans="1:33" ht="14.5" customHeight="1" x14ac:dyDescent="0.35">
      <c r="A291" s="13">
        <v>1122</v>
      </c>
      <c r="B291" s="3">
        <v>1122</v>
      </c>
      <c r="C291" s="4" t="s">
        <v>657</v>
      </c>
      <c r="D291" s="11">
        <f>SUMIF(Table1[Dist ID],'SAFE Grants by District'!A291,Table1[Approved])</f>
        <v>0</v>
      </c>
      <c r="E291" s="11">
        <f>SUMIF(Table1[Dist ID],'SAFE Grants by District'!A291,Table1[Payment])</f>
        <v>0</v>
      </c>
      <c r="F291" s="11">
        <f t="shared" si="39"/>
        <v>0</v>
      </c>
      <c r="G291" s="10">
        <v>0</v>
      </c>
      <c r="H291" s="10">
        <v>0</v>
      </c>
      <c r="I291" s="10">
        <v>0</v>
      </c>
      <c r="J291" s="11">
        <f>SUMIF(Round2[Dist ID],'SAFE Grants by District'!A291,Round2[Approved])</f>
        <v>0</v>
      </c>
      <c r="K291" s="11">
        <f>SUMIF(Round2[Dist ID],'SAFE Grants by District'!A291,Round2[Payment])</f>
        <v>0</v>
      </c>
      <c r="L291" s="11">
        <f t="shared" si="40"/>
        <v>0</v>
      </c>
      <c r="M291" s="10">
        <v>0</v>
      </c>
      <c r="N291" s="10">
        <v>0</v>
      </c>
      <c r="O291" s="10">
        <v>0</v>
      </c>
      <c r="P291" s="11">
        <f>SUMIF(Table3[Dist ID],'SAFE Grants by District'!A291,Table3[Approved])</f>
        <v>0</v>
      </c>
      <c r="Q291" s="11">
        <f>SUMIF(Table3[Dist ID],'SAFE Grants by District'!A291,Table3[Payment])</f>
        <v>0</v>
      </c>
      <c r="R291" s="15">
        <f t="shared" si="41"/>
        <v>0</v>
      </c>
      <c r="S291" s="10">
        <v>0</v>
      </c>
      <c r="T291" s="10">
        <v>0</v>
      </c>
      <c r="U291" s="10">
        <v>0</v>
      </c>
      <c r="V291" s="15">
        <v>0</v>
      </c>
      <c r="W291" s="10">
        <v>0</v>
      </c>
      <c r="X291" s="10">
        <v>0</v>
      </c>
      <c r="Y291" s="10">
        <v>0</v>
      </c>
      <c r="Z291" s="11">
        <f t="shared" si="42"/>
        <v>0</v>
      </c>
      <c r="AA291" s="10">
        <f t="shared" si="43"/>
        <v>0</v>
      </c>
      <c r="AB291" s="10">
        <f t="shared" si="44"/>
        <v>0</v>
      </c>
      <c r="AC291" s="15">
        <v>0</v>
      </c>
      <c r="AD291" s="10">
        <v>0</v>
      </c>
      <c r="AE291" s="10">
        <v>0</v>
      </c>
      <c r="AF291" s="10">
        <v>0</v>
      </c>
      <c r="AG291" s="47"/>
    </row>
    <row r="292" spans="1:33" ht="14.5" customHeight="1" x14ac:dyDescent="0.35">
      <c r="A292" s="13">
        <v>1123</v>
      </c>
      <c r="B292" s="3">
        <v>1123</v>
      </c>
      <c r="C292" s="4" t="s">
        <v>658</v>
      </c>
      <c r="D292" s="11">
        <f>SUMIF(Table1[Dist ID],'SAFE Grants by District'!A292,Table1[Approved])</f>
        <v>0</v>
      </c>
      <c r="E292" s="11">
        <f>SUMIF(Table1[Dist ID],'SAFE Grants by District'!A292,Table1[Payment])</f>
        <v>0</v>
      </c>
      <c r="F292" s="11">
        <f t="shared" si="39"/>
        <v>0</v>
      </c>
      <c r="G292" s="10">
        <v>0</v>
      </c>
      <c r="H292" s="10">
        <v>0</v>
      </c>
      <c r="I292" s="10">
        <v>0</v>
      </c>
      <c r="J292" s="11">
        <f>SUMIF(Round2[Dist ID],'SAFE Grants by District'!A292,Round2[Approved])</f>
        <v>0</v>
      </c>
      <c r="K292" s="11">
        <f>SUMIF(Round2[Dist ID],'SAFE Grants by District'!A292,Round2[Payment])</f>
        <v>0</v>
      </c>
      <c r="L292" s="11">
        <f t="shared" si="40"/>
        <v>0</v>
      </c>
      <c r="M292" s="10">
        <v>0</v>
      </c>
      <c r="N292" s="10">
        <v>0</v>
      </c>
      <c r="O292" s="10">
        <v>0</v>
      </c>
      <c r="P292" s="11">
        <f>SUMIF(Table3[Dist ID],'SAFE Grants by District'!A292,Table3[Approved])</f>
        <v>0</v>
      </c>
      <c r="Q292" s="11">
        <f>SUMIF(Table3[Dist ID],'SAFE Grants by District'!A292,Table3[Payment])</f>
        <v>0</v>
      </c>
      <c r="R292" s="15">
        <f t="shared" si="41"/>
        <v>0</v>
      </c>
      <c r="S292" s="10">
        <v>0</v>
      </c>
      <c r="T292" s="10">
        <v>0</v>
      </c>
      <c r="U292" s="10">
        <v>0</v>
      </c>
      <c r="V292" s="15">
        <v>0</v>
      </c>
      <c r="W292" s="10">
        <v>0</v>
      </c>
      <c r="X292" s="10">
        <v>0</v>
      </c>
      <c r="Y292" s="10">
        <v>0</v>
      </c>
      <c r="Z292" s="11">
        <f t="shared" si="42"/>
        <v>0</v>
      </c>
      <c r="AA292" s="10">
        <f t="shared" si="43"/>
        <v>0</v>
      </c>
      <c r="AB292" s="10">
        <f t="shared" si="44"/>
        <v>0</v>
      </c>
      <c r="AC292" s="15">
        <v>0</v>
      </c>
      <c r="AD292" s="10">
        <v>0</v>
      </c>
      <c r="AE292" s="10">
        <v>0</v>
      </c>
      <c r="AF292" s="10">
        <v>0</v>
      </c>
      <c r="AG292" s="47"/>
    </row>
    <row r="293" spans="1:33" ht="14.5" customHeight="1" x14ac:dyDescent="0.35">
      <c r="A293" s="13">
        <v>1142</v>
      </c>
      <c r="B293" s="3">
        <v>1142</v>
      </c>
      <c r="C293" s="4" t="s">
        <v>659</v>
      </c>
      <c r="D293" s="11">
        <f>SUMIF(Table1[Dist ID],'SAFE Grants by District'!A293,Table1[Approved])</f>
        <v>0</v>
      </c>
      <c r="E293" s="11">
        <f>SUMIF(Table1[Dist ID],'SAFE Grants by District'!A293,Table1[Payment])</f>
        <v>0</v>
      </c>
      <c r="F293" s="11">
        <f t="shared" si="39"/>
        <v>0</v>
      </c>
      <c r="G293" s="10">
        <v>0</v>
      </c>
      <c r="H293" s="10">
        <v>0</v>
      </c>
      <c r="I293" s="10">
        <v>0</v>
      </c>
      <c r="J293" s="11">
        <f>SUMIF(Round2[Dist ID],'SAFE Grants by District'!A293,Round2[Approved])</f>
        <v>0</v>
      </c>
      <c r="K293" s="11">
        <f>SUMIF(Round2[Dist ID],'SAFE Grants by District'!A293,Round2[Payment])</f>
        <v>0</v>
      </c>
      <c r="L293" s="11">
        <f t="shared" si="40"/>
        <v>0</v>
      </c>
      <c r="M293" s="10">
        <v>0</v>
      </c>
      <c r="N293" s="10">
        <v>0</v>
      </c>
      <c r="O293" s="10">
        <v>0</v>
      </c>
      <c r="P293" s="11">
        <f>SUMIF(Table3[Dist ID],'SAFE Grants by District'!A293,Table3[Approved])</f>
        <v>0</v>
      </c>
      <c r="Q293" s="11">
        <f>SUMIF(Table3[Dist ID],'SAFE Grants by District'!A293,Table3[Payment])</f>
        <v>0</v>
      </c>
      <c r="R293" s="15">
        <f t="shared" si="41"/>
        <v>0</v>
      </c>
      <c r="S293" s="10">
        <v>0</v>
      </c>
      <c r="T293" s="10">
        <v>0</v>
      </c>
      <c r="U293" s="10">
        <v>0</v>
      </c>
      <c r="V293" s="15">
        <v>0</v>
      </c>
      <c r="W293" s="10">
        <v>0</v>
      </c>
      <c r="X293" s="10">
        <v>0</v>
      </c>
      <c r="Y293" s="10">
        <v>0</v>
      </c>
      <c r="Z293" s="11">
        <f t="shared" si="42"/>
        <v>0</v>
      </c>
      <c r="AA293" s="10">
        <f t="shared" si="43"/>
        <v>0</v>
      </c>
      <c r="AB293" s="10">
        <f t="shared" si="44"/>
        <v>0</v>
      </c>
      <c r="AC293" s="15">
        <v>0</v>
      </c>
      <c r="AD293" s="10">
        <v>0</v>
      </c>
      <c r="AE293" s="10">
        <v>0</v>
      </c>
      <c r="AF293" s="10">
        <v>0</v>
      </c>
      <c r="AG293" s="47"/>
    </row>
    <row r="294" spans="1:33" ht="14.5" customHeight="1" x14ac:dyDescent="0.35">
      <c r="A294" s="13">
        <v>1124</v>
      </c>
      <c r="B294" s="3">
        <v>1124</v>
      </c>
      <c r="C294" s="4" t="s">
        <v>660</v>
      </c>
      <c r="D294" s="11">
        <f>SUMIF(Table1[Dist ID],'SAFE Grants by District'!A294,Table1[Approved])</f>
        <v>0</v>
      </c>
      <c r="E294" s="11">
        <f>SUMIF(Table1[Dist ID],'SAFE Grants by District'!A294,Table1[Payment])</f>
        <v>0</v>
      </c>
      <c r="F294" s="11">
        <f t="shared" si="39"/>
        <v>0</v>
      </c>
      <c r="G294" s="10">
        <v>0</v>
      </c>
      <c r="H294" s="10">
        <v>0</v>
      </c>
      <c r="I294" s="10">
        <v>0</v>
      </c>
      <c r="J294" s="11">
        <f>SUMIF(Round2[Dist ID],'SAFE Grants by District'!A294,Round2[Approved])</f>
        <v>0</v>
      </c>
      <c r="K294" s="11">
        <f>SUMIF(Round2[Dist ID],'SAFE Grants by District'!A294,Round2[Payment])</f>
        <v>0</v>
      </c>
      <c r="L294" s="11">
        <f t="shared" si="40"/>
        <v>0</v>
      </c>
      <c r="M294" s="10">
        <v>0</v>
      </c>
      <c r="N294" s="10">
        <v>0</v>
      </c>
      <c r="O294" s="10">
        <v>0</v>
      </c>
      <c r="P294" s="11">
        <f>SUMIF(Table3[Dist ID],'SAFE Grants by District'!A294,Table3[Approved])</f>
        <v>0</v>
      </c>
      <c r="Q294" s="11">
        <f>SUMIF(Table3[Dist ID],'SAFE Grants by District'!A294,Table3[Payment])</f>
        <v>0</v>
      </c>
      <c r="R294" s="15">
        <f t="shared" si="41"/>
        <v>0</v>
      </c>
      <c r="S294" s="10">
        <v>0</v>
      </c>
      <c r="T294" s="10">
        <v>0</v>
      </c>
      <c r="U294" s="10">
        <v>0</v>
      </c>
      <c r="V294" s="15">
        <v>0</v>
      </c>
      <c r="W294" s="10">
        <v>0</v>
      </c>
      <c r="X294" s="10">
        <v>0</v>
      </c>
      <c r="Y294" s="10">
        <v>0</v>
      </c>
      <c r="Z294" s="11">
        <f t="shared" si="42"/>
        <v>0</v>
      </c>
      <c r="AA294" s="10">
        <f t="shared" si="43"/>
        <v>0</v>
      </c>
      <c r="AB294" s="10">
        <f t="shared" si="44"/>
        <v>0</v>
      </c>
      <c r="AC294" s="15">
        <v>0</v>
      </c>
      <c r="AD294" s="10">
        <v>0</v>
      </c>
      <c r="AE294" s="10">
        <v>0</v>
      </c>
      <c r="AF294" s="10">
        <v>0</v>
      </c>
      <c r="AG294" s="47"/>
    </row>
    <row r="295" spans="1:33" ht="14.5" customHeight="1" x14ac:dyDescent="0.35">
      <c r="A295" s="13">
        <v>1125</v>
      </c>
      <c r="B295" s="3">
        <v>1125</v>
      </c>
      <c r="C295" s="4" t="s">
        <v>436</v>
      </c>
      <c r="D295" s="11">
        <f>SUMIF(Table1[Dist ID],'SAFE Grants by District'!A295,Table1[Approved])</f>
        <v>0</v>
      </c>
      <c r="E295" s="11">
        <f>SUMIF(Table1[Dist ID],'SAFE Grants by District'!A295,Table1[Payment])</f>
        <v>0</v>
      </c>
      <c r="F295" s="11">
        <f t="shared" si="39"/>
        <v>0</v>
      </c>
      <c r="G295" s="10">
        <v>0</v>
      </c>
      <c r="H295" s="10">
        <v>0</v>
      </c>
      <c r="I295" s="10">
        <v>0</v>
      </c>
      <c r="J295" s="11">
        <f>SUMIF(Round2[Dist ID],'SAFE Grants by District'!A295,Round2[Approved])</f>
        <v>0</v>
      </c>
      <c r="K295" s="11">
        <f>SUMIF(Round2[Dist ID],'SAFE Grants by District'!A295,Round2[Payment])</f>
        <v>0</v>
      </c>
      <c r="L295" s="11">
        <f t="shared" si="40"/>
        <v>0</v>
      </c>
      <c r="M295" s="10">
        <v>0</v>
      </c>
      <c r="N295" s="10">
        <v>0</v>
      </c>
      <c r="O295" s="10">
        <v>0</v>
      </c>
      <c r="P295" s="11">
        <f>SUMIF(Table3[Dist ID],'SAFE Grants by District'!A295,Table3[Approved])</f>
        <v>0</v>
      </c>
      <c r="Q295" s="11">
        <f>SUMIF(Table3[Dist ID],'SAFE Grants by District'!A295,Table3[Payment])</f>
        <v>0</v>
      </c>
      <c r="R295" s="15">
        <f t="shared" si="41"/>
        <v>0</v>
      </c>
      <c r="S295" s="10">
        <v>0</v>
      </c>
      <c r="T295" s="10">
        <v>0</v>
      </c>
      <c r="U295" s="10">
        <v>0</v>
      </c>
      <c r="V295" s="15">
        <v>0</v>
      </c>
      <c r="W295" s="10">
        <v>0</v>
      </c>
      <c r="X295" s="10">
        <v>0</v>
      </c>
      <c r="Y295" s="10">
        <v>0</v>
      </c>
      <c r="Z295" s="11">
        <f t="shared" si="42"/>
        <v>0</v>
      </c>
      <c r="AA295" s="10">
        <f t="shared" si="43"/>
        <v>0</v>
      </c>
      <c r="AB295" s="10">
        <f t="shared" si="44"/>
        <v>0</v>
      </c>
      <c r="AC295" s="15">
        <v>0</v>
      </c>
      <c r="AD295" s="10">
        <v>0</v>
      </c>
      <c r="AE295" s="10">
        <v>0</v>
      </c>
      <c r="AF295" s="10">
        <v>0</v>
      </c>
      <c r="AG295" s="47"/>
    </row>
    <row r="296" spans="1:33" ht="14.5" customHeight="1" x14ac:dyDescent="0.35">
      <c r="A296" s="13">
        <v>1126</v>
      </c>
      <c r="B296" s="3">
        <v>1126</v>
      </c>
      <c r="C296" s="4" t="s">
        <v>435</v>
      </c>
      <c r="D296" s="11">
        <f>SUMIF(Table1[Dist ID],'SAFE Grants by District'!A296,Table1[Approved])</f>
        <v>0</v>
      </c>
      <c r="E296" s="11">
        <f>SUMIF(Table1[Dist ID],'SAFE Grants by District'!A296,Table1[Payment])</f>
        <v>0</v>
      </c>
      <c r="F296" s="11">
        <f t="shared" si="39"/>
        <v>0</v>
      </c>
      <c r="G296" s="10">
        <v>0</v>
      </c>
      <c r="H296" s="10">
        <v>0</v>
      </c>
      <c r="I296" s="10">
        <v>0</v>
      </c>
      <c r="J296" s="11">
        <f>SUMIF(Round2[Dist ID],'SAFE Grants by District'!A296,Round2[Approved])</f>
        <v>53582.91</v>
      </c>
      <c r="K296" s="11">
        <f>SUMIF(Round2[Dist ID],'SAFE Grants by District'!A296,Round2[Payment])</f>
        <v>53582.91</v>
      </c>
      <c r="L296" s="11">
        <f t="shared" si="40"/>
        <v>0</v>
      </c>
      <c r="M296" s="10">
        <v>1</v>
      </c>
      <c r="N296" s="10">
        <v>0</v>
      </c>
      <c r="O296" s="10">
        <v>0</v>
      </c>
      <c r="P296" s="11">
        <f>SUMIF(Table3[Dist ID],'SAFE Grants by District'!A296,Table3[Approved])</f>
        <v>0</v>
      </c>
      <c r="Q296" s="11">
        <f>SUMIF(Table3[Dist ID],'SAFE Grants by District'!A296,Table3[Payment])</f>
        <v>0</v>
      </c>
      <c r="R296" s="15">
        <f t="shared" si="41"/>
        <v>0</v>
      </c>
      <c r="S296" s="10">
        <v>0</v>
      </c>
      <c r="T296" s="10">
        <v>0</v>
      </c>
      <c r="U296" s="10">
        <v>0</v>
      </c>
      <c r="V296" s="15">
        <v>0</v>
      </c>
      <c r="W296" s="10">
        <v>0</v>
      </c>
      <c r="X296" s="10">
        <v>0</v>
      </c>
      <c r="Y296" s="10">
        <v>0</v>
      </c>
      <c r="Z296" s="11">
        <f t="shared" si="42"/>
        <v>53582.91</v>
      </c>
      <c r="AA296" s="10">
        <f t="shared" si="43"/>
        <v>53582.91</v>
      </c>
      <c r="AB296" s="10">
        <f t="shared" si="44"/>
        <v>0</v>
      </c>
      <c r="AC296" s="15">
        <v>0</v>
      </c>
      <c r="AD296" s="10">
        <v>0</v>
      </c>
      <c r="AE296" s="10">
        <v>0</v>
      </c>
      <c r="AF296" s="10">
        <v>0</v>
      </c>
      <c r="AG296" s="47"/>
    </row>
    <row r="297" spans="1:33" ht="14.5" customHeight="1" x14ac:dyDescent="0.35">
      <c r="A297" s="13">
        <v>1127</v>
      </c>
      <c r="B297" s="3">
        <v>1127</v>
      </c>
      <c r="C297" s="4" t="s">
        <v>661</v>
      </c>
      <c r="D297" s="11">
        <f>SUMIF(Table1[Dist ID],'SAFE Grants by District'!A297,Table1[Approved])</f>
        <v>0</v>
      </c>
      <c r="E297" s="11">
        <f>SUMIF(Table1[Dist ID],'SAFE Grants by District'!A297,Table1[Payment])</f>
        <v>0</v>
      </c>
      <c r="F297" s="11">
        <f t="shared" si="39"/>
        <v>0</v>
      </c>
      <c r="G297" s="10">
        <v>0</v>
      </c>
      <c r="H297" s="10">
        <v>0</v>
      </c>
      <c r="I297" s="10">
        <v>0</v>
      </c>
      <c r="J297" s="11">
        <f>SUMIF(Round2[Dist ID],'SAFE Grants by District'!A297,Round2[Approved])</f>
        <v>0</v>
      </c>
      <c r="K297" s="11">
        <f>SUMIF(Round2[Dist ID],'SAFE Grants by District'!A297,Round2[Payment])</f>
        <v>0</v>
      </c>
      <c r="L297" s="11">
        <f t="shared" si="40"/>
        <v>0</v>
      </c>
      <c r="M297" s="10">
        <v>0</v>
      </c>
      <c r="N297" s="10">
        <v>0</v>
      </c>
      <c r="O297" s="10">
        <v>0</v>
      </c>
      <c r="P297" s="11">
        <f>SUMIF(Table3[Dist ID],'SAFE Grants by District'!A297,Table3[Approved])</f>
        <v>0</v>
      </c>
      <c r="Q297" s="11">
        <f>SUMIF(Table3[Dist ID],'SAFE Grants by District'!A297,Table3[Payment])</f>
        <v>0</v>
      </c>
      <c r="R297" s="15">
        <f t="shared" si="41"/>
        <v>0</v>
      </c>
      <c r="S297" s="10">
        <v>0</v>
      </c>
      <c r="T297" s="10">
        <v>0</v>
      </c>
      <c r="U297" s="10">
        <v>0</v>
      </c>
      <c r="V297" s="15">
        <v>0</v>
      </c>
      <c r="W297" s="10">
        <v>0</v>
      </c>
      <c r="X297" s="10">
        <v>0</v>
      </c>
      <c r="Y297" s="10">
        <v>0</v>
      </c>
      <c r="Z297" s="11">
        <f t="shared" si="42"/>
        <v>0</v>
      </c>
      <c r="AA297" s="10">
        <f t="shared" si="43"/>
        <v>0</v>
      </c>
      <c r="AB297" s="10">
        <f t="shared" si="44"/>
        <v>0</v>
      </c>
      <c r="AC297" s="15">
        <v>0</v>
      </c>
      <c r="AD297" s="10">
        <v>0</v>
      </c>
      <c r="AE297" s="10">
        <v>0</v>
      </c>
      <c r="AF297" s="10">
        <v>0</v>
      </c>
      <c r="AG297" s="47"/>
    </row>
    <row r="298" spans="1:33" ht="14.5" customHeight="1" x14ac:dyDescent="0.35">
      <c r="A298" s="13">
        <v>1128</v>
      </c>
      <c r="B298" s="3">
        <v>1128</v>
      </c>
      <c r="C298" s="4" t="s">
        <v>434</v>
      </c>
      <c r="D298" s="11">
        <f>SUMIF(Table1[Dist ID],'SAFE Grants by District'!A298,Table1[Approved])</f>
        <v>0</v>
      </c>
      <c r="E298" s="11">
        <f>SUMIF(Table1[Dist ID],'SAFE Grants by District'!A298,Table1[Payment])</f>
        <v>0</v>
      </c>
      <c r="F298" s="11">
        <f t="shared" si="39"/>
        <v>0</v>
      </c>
      <c r="G298" s="10">
        <v>0</v>
      </c>
      <c r="H298" s="10">
        <v>0</v>
      </c>
      <c r="I298" s="10">
        <v>0</v>
      </c>
      <c r="J298" s="11">
        <f>SUMIF(Round2[Dist ID],'SAFE Grants by District'!A298,Round2[Approved])</f>
        <v>45000</v>
      </c>
      <c r="K298" s="11">
        <f>SUMIF(Round2[Dist ID],'SAFE Grants by District'!A298,Round2[Payment])</f>
        <v>45000</v>
      </c>
      <c r="L298" s="11">
        <f t="shared" si="40"/>
        <v>0</v>
      </c>
      <c r="M298" s="10">
        <v>1</v>
      </c>
      <c r="N298" s="10">
        <v>0</v>
      </c>
      <c r="O298" s="10">
        <v>0</v>
      </c>
      <c r="P298" s="11">
        <f>SUMIF(Table3[Dist ID],'SAFE Grants by District'!A298,Table3[Approved])</f>
        <v>0</v>
      </c>
      <c r="Q298" s="11">
        <f>SUMIF(Table3[Dist ID],'SAFE Grants by District'!A298,Table3[Payment])</f>
        <v>0</v>
      </c>
      <c r="R298" s="15">
        <f t="shared" si="41"/>
        <v>0</v>
      </c>
      <c r="S298" s="10">
        <v>0</v>
      </c>
      <c r="T298" s="10">
        <v>0</v>
      </c>
      <c r="U298" s="10">
        <v>0</v>
      </c>
      <c r="V298" s="15">
        <v>0</v>
      </c>
      <c r="W298" s="10">
        <v>0</v>
      </c>
      <c r="X298" s="10">
        <v>0</v>
      </c>
      <c r="Y298" s="10">
        <v>0</v>
      </c>
      <c r="Z298" s="11">
        <f t="shared" si="42"/>
        <v>45000</v>
      </c>
      <c r="AA298" s="10">
        <f t="shared" si="43"/>
        <v>45000</v>
      </c>
      <c r="AB298" s="10">
        <f t="shared" si="44"/>
        <v>0</v>
      </c>
      <c r="AC298" s="15">
        <v>0</v>
      </c>
      <c r="AD298" s="10">
        <v>0</v>
      </c>
      <c r="AE298" s="10">
        <v>0</v>
      </c>
      <c r="AF298" s="10">
        <v>0</v>
      </c>
      <c r="AG298" s="47"/>
    </row>
    <row r="299" spans="1:33" ht="14.5" customHeight="1" x14ac:dyDescent="0.35">
      <c r="A299" s="13">
        <v>1129</v>
      </c>
      <c r="B299" s="3">
        <v>1129</v>
      </c>
      <c r="C299" s="4" t="s">
        <v>662</v>
      </c>
      <c r="D299" s="11">
        <f>SUMIF(Table1[Dist ID],'SAFE Grants by District'!A299,Table1[Approved])</f>
        <v>0</v>
      </c>
      <c r="E299" s="11">
        <f>SUMIF(Table1[Dist ID],'SAFE Grants by District'!A299,Table1[Payment])</f>
        <v>0</v>
      </c>
      <c r="F299" s="11">
        <f t="shared" si="39"/>
        <v>0</v>
      </c>
      <c r="G299" s="10">
        <v>0</v>
      </c>
      <c r="H299" s="10">
        <v>0</v>
      </c>
      <c r="I299" s="10">
        <v>0</v>
      </c>
      <c r="J299" s="11">
        <f>SUMIF(Round2[Dist ID],'SAFE Grants by District'!A299,Round2[Approved])</f>
        <v>0</v>
      </c>
      <c r="K299" s="11">
        <f>SUMIF(Round2[Dist ID],'SAFE Grants by District'!A299,Round2[Payment])</f>
        <v>0</v>
      </c>
      <c r="L299" s="11">
        <f t="shared" si="40"/>
        <v>0</v>
      </c>
      <c r="M299" s="10">
        <v>0</v>
      </c>
      <c r="N299" s="10">
        <v>0</v>
      </c>
      <c r="O299" s="10">
        <v>0</v>
      </c>
      <c r="P299" s="11">
        <f>SUMIF(Table3[Dist ID],'SAFE Grants by District'!A299,Table3[Approved])</f>
        <v>0</v>
      </c>
      <c r="Q299" s="11">
        <f>SUMIF(Table3[Dist ID],'SAFE Grants by District'!A299,Table3[Payment])</f>
        <v>0</v>
      </c>
      <c r="R299" s="15">
        <f t="shared" si="41"/>
        <v>0</v>
      </c>
      <c r="S299" s="10">
        <v>0</v>
      </c>
      <c r="T299" s="10">
        <v>0</v>
      </c>
      <c r="U299" s="10">
        <v>0</v>
      </c>
      <c r="V299" s="15">
        <v>0</v>
      </c>
      <c r="W299" s="10">
        <v>0</v>
      </c>
      <c r="X299" s="10">
        <v>0</v>
      </c>
      <c r="Y299" s="10">
        <v>0</v>
      </c>
      <c r="Z299" s="11">
        <f t="shared" ref="Z299:Z308" si="45">D299+J299+P299</f>
        <v>0</v>
      </c>
      <c r="AA299" s="10">
        <f t="shared" ref="AA299:AA308" si="46">E299+K299+Q299</f>
        <v>0</v>
      </c>
      <c r="AB299" s="10">
        <f t="shared" ref="AB299:AB308" si="47">F299+L299+R299</f>
        <v>0</v>
      </c>
      <c r="AC299" s="15">
        <v>0</v>
      </c>
      <c r="AD299" s="10">
        <v>0</v>
      </c>
      <c r="AE299" s="10">
        <v>0</v>
      </c>
      <c r="AF299" s="10">
        <v>0</v>
      </c>
      <c r="AG299" s="47"/>
    </row>
    <row r="300" spans="1:33" ht="14.5" customHeight="1" x14ac:dyDescent="0.35">
      <c r="A300" s="13">
        <v>1131</v>
      </c>
      <c r="B300" s="3">
        <v>1131</v>
      </c>
      <c r="C300" s="4" t="s">
        <v>663</v>
      </c>
      <c r="D300" s="11">
        <f>SUMIF(Table1[Dist ID],'SAFE Grants by District'!A300,Table1[Approved])</f>
        <v>0</v>
      </c>
      <c r="E300" s="11">
        <f>SUMIF(Table1[Dist ID],'SAFE Grants by District'!A300,Table1[Payment])</f>
        <v>0</v>
      </c>
      <c r="F300" s="11">
        <f t="shared" si="39"/>
        <v>0</v>
      </c>
      <c r="G300" s="10">
        <v>0</v>
      </c>
      <c r="H300" s="10">
        <v>0</v>
      </c>
      <c r="I300" s="10">
        <v>0</v>
      </c>
      <c r="J300" s="11">
        <f>SUMIF(Round2[Dist ID],'SAFE Grants by District'!A300,Round2[Approved])</f>
        <v>0</v>
      </c>
      <c r="K300" s="11">
        <f>SUMIF(Round2[Dist ID],'SAFE Grants by District'!A300,Round2[Payment])</f>
        <v>0</v>
      </c>
      <c r="L300" s="11">
        <f t="shared" si="40"/>
        <v>0</v>
      </c>
      <c r="M300" s="10">
        <v>0</v>
      </c>
      <c r="N300" s="10">
        <v>0</v>
      </c>
      <c r="O300" s="10">
        <v>0</v>
      </c>
      <c r="P300" s="11">
        <f>SUMIF(Table3[Dist ID],'SAFE Grants by District'!A300,Table3[Approved])</f>
        <v>0</v>
      </c>
      <c r="Q300" s="11">
        <f>SUMIF(Table3[Dist ID],'SAFE Grants by District'!A300,Table3[Payment])</f>
        <v>0</v>
      </c>
      <c r="R300" s="15">
        <f t="shared" si="41"/>
        <v>0</v>
      </c>
      <c r="S300" s="10">
        <v>0</v>
      </c>
      <c r="T300" s="10">
        <v>0</v>
      </c>
      <c r="U300" s="10">
        <v>0</v>
      </c>
      <c r="V300" s="15">
        <v>0</v>
      </c>
      <c r="W300" s="10">
        <v>0</v>
      </c>
      <c r="X300" s="10">
        <v>0</v>
      </c>
      <c r="Y300" s="10">
        <v>0</v>
      </c>
      <c r="Z300" s="11">
        <f t="shared" si="45"/>
        <v>0</v>
      </c>
      <c r="AA300" s="10">
        <f t="shared" si="46"/>
        <v>0</v>
      </c>
      <c r="AB300" s="10">
        <f t="shared" si="47"/>
        <v>0</v>
      </c>
      <c r="AC300" s="15">
        <v>0</v>
      </c>
      <c r="AD300" s="10">
        <v>0</v>
      </c>
      <c r="AE300" s="10">
        <v>0</v>
      </c>
      <c r="AF300" s="10">
        <v>0</v>
      </c>
      <c r="AG300" s="47"/>
    </row>
    <row r="301" spans="1:33" ht="14.5" customHeight="1" x14ac:dyDescent="0.35">
      <c r="A301" s="13">
        <v>1133</v>
      </c>
      <c r="B301" s="3">
        <v>1133</v>
      </c>
      <c r="C301" s="4" t="s">
        <v>664</v>
      </c>
      <c r="D301" s="11">
        <f>SUMIF(Table1[Dist ID],'SAFE Grants by District'!A301,Table1[Approved])</f>
        <v>0</v>
      </c>
      <c r="E301" s="11">
        <f>SUMIF(Table1[Dist ID],'SAFE Grants by District'!A301,Table1[Payment])</f>
        <v>0</v>
      </c>
      <c r="F301" s="11">
        <f t="shared" si="39"/>
        <v>0</v>
      </c>
      <c r="G301" s="10">
        <v>0</v>
      </c>
      <c r="H301" s="10">
        <v>0</v>
      </c>
      <c r="I301" s="10">
        <v>0</v>
      </c>
      <c r="J301" s="11">
        <f>SUMIF(Round2[Dist ID],'SAFE Grants by District'!A301,Round2[Approved])</f>
        <v>0</v>
      </c>
      <c r="K301" s="11">
        <f>SUMIF(Round2[Dist ID],'SAFE Grants by District'!A301,Round2[Payment])</f>
        <v>0</v>
      </c>
      <c r="L301" s="11">
        <f t="shared" si="40"/>
        <v>0</v>
      </c>
      <c r="M301" s="10">
        <v>0</v>
      </c>
      <c r="N301" s="10">
        <v>0</v>
      </c>
      <c r="O301" s="10">
        <v>0</v>
      </c>
      <c r="P301" s="11">
        <f>SUMIF(Table3[Dist ID],'SAFE Grants by District'!A301,Table3[Approved])</f>
        <v>0</v>
      </c>
      <c r="Q301" s="11">
        <f>SUMIF(Table3[Dist ID],'SAFE Grants by District'!A301,Table3[Payment])</f>
        <v>0</v>
      </c>
      <c r="R301" s="15">
        <f t="shared" si="41"/>
        <v>0</v>
      </c>
      <c r="S301" s="10">
        <v>0</v>
      </c>
      <c r="T301" s="10">
        <v>0</v>
      </c>
      <c r="U301" s="10">
        <v>0</v>
      </c>
      <c r="V301" s="15">
        <v>0</v>
      </c>
      <c r="W301" s="10">
        <v>0</v>
      </c>
      <c r="X301" s="10">
        <v>0</v>
      </c>
      <c r="Y301" s="10">
        <v>0</v>
      </c>
      <c r="Z301" s="11">
        <f t="shared" si="45"/>
        <v>0</v>
      </c>
      <c r="AA301" s="10">
        <f t="shared" si="46"/>
        <v>0</v>
      </c>
      <c r="AB301" s="10">
        <f t="shared" si="47"/>
        <v>0</v>
      </c>
      <c r="AC301" s="15">
        <v>0</v>
      </c>
      <c r="AD301" s="10">
        <v>0</v>
      </c>
      <c r="AE301" s="10">
        <v>0</v>
      </c>
      <c r="AF301" s="10">
        <v>0</v>
      </c>
      <c r="AG301" s="47"/>
    </row>
    <row r="302" spans="1:33" ht="14.5" customHeight="1" x14ac:dyDescent="0.35">
      <c r="A302" s="13">
        <v>1134</v>
      </c>
      <c r="B302" s="3">
        <v>1134</v>
      </c>
      <c r="C302" s="4" t="s">
        <v>665</v>
      </c>
      <c r="D302" s="11">
        <f>SUMIF(Table1[Dist ID],'SAFE Grants by District'!A302,Table1[Approved])</f>
        <v>0</v>
      </c>
      <c r="E302" s="11">
        <f>SUMIF(Table1[Dist ID],'SAFE Grants by District'!A302,Table1[Payment])</f>
        <v>0</v>
      </c>
      <c r="F302" s="11">
        <f t="shared" si="39"/>
        <v>0</v>
      </c>
      <c r="G302" s="10">
        <v>0</v>
      </c>
      <c r="H302" s="10">
        <v>0</v>
      </c>
      <c r="I302" s="10">
        <v>0</v>
      </c>
      <c r="J302" s="11">
        <f>SUMIF(Round2[Dist ID],'SAFE Grants by District'!A302,Round2[Approved])</f>
        <v>0</v>
      </c>
      <c r="K302" s="11">
        <f>SUMIF(Round2[Dist ID],'SAFE Grants by District'!A302,Round2[Payment])</f>
        <v>0</v>
      </c>
      <c r="L302" s="11">
        <f t="shared" si="40"/>
        <v>0</v>
      </c>
      <c r="M302" s="10">
        <v>0</v>
      </c>
      <c r="N302" s="10">
        <v>0</v>
      </c>
      <c r="O302" s="10">
        <v>0</v>
      </c>
      <c r="P302" s="11">
        <f>SUMIF(Table3[Dist ID],'SAFE Grants by District'!A302,Table3[Approved])</f>
        <v>0</v>
      </c>
      <c r="Q302" s="11">
        <f>SUMIF(Table3[Dist ID],'SAFE Grants by District'!A302,Table3[Payment])</f>
        <v>0</v>
      </c>
      <c r="R302" s="15">
        <f t="shared" si="41"/>
        <v>0</v>
      </c>
      <c r="S302" s="10">
        <v>0</v>
      </c>
      <c r="T302" s="10">
        <v>0</v>
      </c>
      <c r="U302" s="10">
        <v>0</v>
      </c>
      <c r="V302" s="15">
        <v>0</v>
      </c>
      <c r="W302" s="10">
        <v>0</v>
      </c>
      <c r="X302" s="10">
        <v>0</v>
      </c>
      <c r="Y302" s="10">
        <v>0</v>
      </c>
      <c r="Z302" s="11">
        <f t="shared" si="45"/>
        <v>0</v>
      </c>
      <c r="AA302" s="10">
        <f t="shared" si="46"/>
        <v>0</v>
      </c>
      <c r="AB302" s="10">
        <f t="shared" si="47"/>
        <v>0</v>
      </c>
      <c r="AC302" s="15">
        <v>0</v>
      </c>
      <c r="AD302" s="10">
        <v>0</v>
      </c>
      <c r="AE302" s="10">
        <v>0</v>
      </c>
      <c r="AF302" s="10">
        <v>0</v>
      </c>
      <c r="AG302" s="47"/>
    </row>
    <row r="303" spans="1:33" ht="14.5" customHeight="1" x14ac:dyDescent="0.35">
      <c r="A303" s="13">
        <v>1135</v>
      </c>
      <c r="B303" s="3">
        <v>1135</v>
      </c>
      <c r="C303" s="4" t="s">
        <v>666</v>
      </c>
      <c r="D303" s="11">
        <f>SUMIF(Table1[Dist ID],'SAFE Grants by District'!A303,Table1[Approved])</f>
        <v>0</v>
      </c>
      <c r="E303" s="11">
        <f>SUMIF(Table1[Dist ID],'SAFE Grants by District'!A303,Table1[Payment])</f>
        <v>0</v>
      </c>
      <c r="F303" s="11">
        <f t="shared" si="39"/>
        <v>0</v>
      </c>
      <c r="G303" s="10">
        <v>0</v>
      </c>
      <c r="H303" s="10">
        <v>0</v>
      </c>
      <c r="I303" s="10">
        <v>0</v>
      </c>
      <c r="J303" s="11">
        <f>SUMIF(Round2[Dist ID],'SAFE Grants by District'!A303,Round2[Approved])</f>
        <v>0</v>
      </c>
      <c r="K303" s="11">
        <f>SUMIF(Round2[Dist ID],'SAFE Grants by District'!A303,Round2[Payment])</f>
        <v>0</v>
      </c>
      <c r="L303" s="11">
        <f t="shared" si="40"/>
        <v>0</v>
      </c>
      <c r="M303" s="10">
        <v>0</v>
      </c>
      <c r="N303" s="10">
        <v>0</v>
      </c>
      <c r="O303" s="10">
        <v>0</v>
      </c>
      <c r="P303" s="11">
        <f>SUMIF(Table3[Dist ID],'SAFE Grants by District'!A303,Table3[Approved])</f>
        <v>0</v>
      </c>
      <c r="Q303" s="11">
        <f>SUMIF(Table3[Dist ID],'SAFE Grants by District'!A303,Table3[Payment])</f>
        <v>0</v>
      </c>
      <c r="R303" s="15">
        <f t="shared" si="41"/>
        <v>0</v>
      </c>
      <c r="S303" s="10">
        <v>0</v>
      </c>
      <c r="T303" s="10">
        <v>0</v>
      </c>
      <c r="U303" s="10">
        <v>0</v>
      </c>
      <c r="V303" s="15">
        <v>0</v>
      </c>
      <c r="W303" s="10">
        <v>0</v>
      </c>
      <c r="X303" s="10">
        <v>0</v>
      </c>
      <c r="Y303" s="10">
        <v>0</v>
      </c>
      <c r="Z303" s="11">
        <f t="shared" si="45"/>
        <v>0</v>
      </c>
      <c r="AA303" s="10">
        <f t="shared" si="46"/>
        <v>0</v>
      </c>
      <c r="AB303" s="10">
        <f t="shared" si="47"/>
        <v>0</v>
      </c>
      <c r="AC303" s="15">
        <v>0</v>
      </c>
      <c r="AD303" s="10">
        <v>0</v>
      </c>
      <c r="AE303" s="10">
        <v>0</v>
      </c>
      <c r="AF303" s="10">
        <v>0</v>
      </c>
      <c r="AG303" s="47"/>
    </row>
    <row r="304" spans="1:33" ht="14.5" customHeight="1" x14ac:dyDescent="0.35">
      <c r="A304" s="13">
        <v>1136</v>
      </c>
      <c r="B304" s="3">
        <v>1136</v>
      </c>
      <c r="C304" s="4" t="s">
        <v>433</v>
      </c>
      <c r="D304" s="11">
        <f>SUMIF(Table1[Dist ID],'SAFE Grants by District'!A304,Table1[Approved])</f>
        <v>0</v>
      </c>
      <c r="E304" s="11">
        <f>SUMIF(Table1[Dist ID],'SAFE Grants by District'!A304,Table1[Payment])</f>
        <v>0</v>
      </c>
      <c r="F304" s="11">
        <f t="shared" si="39"/>
        <v>0</v>
      </c>
      <c r="G304" s="10">
        <v>0</v>
      </c>
      <c r="H304" s="10">
        <v>0</v>
      </c>
      <c r="I304" s="10">
        <v>0</v>
      </c>
      <c r="J304" s="11">
        <f>SUMIF(Round2[Dist ID],'SAFE Grants by District'!A304,Round2[Approved])</f>
        <v>0</v>
      </c>
      <c r="K304" s="11">
        <f>SUMIF(Round2[Dist ID],'SAFE Grants by District'!A304,Round2[Payment])</f>
        <v>0</v>
      </c>
      <c r="L304" s="11">
        <f t="shared" si="40"/>
        <v>0</v>
      </c>
      <c r="M304" s="10">
        <v>0</v>
      </c>
      <c r="N304" s="10">
        <v>0</v>
      </c>
      <c r="O304" s="10">
        <v>0</v>
      </c>
      <c r="P304" s="11">
        <f>SUMIF(Table3[Dist ID],'SAFE Grants by District'!A304,Table3[Approved])</f>
        <v>0</v>
      </c>
      <c r="Q304" s="11">
        <f>SUMIF(Table3[Dist ID],'SAFE Grants by District'!A304,Table3[Payment])</f>
        <v>0</v>
      </c>
      <c r="R304" s="15">
        <f t="shared" si="41"/>
        <v>0</v>
      </c>
      <c r="S304" s="10">
        <v>0</v>
      </c>
      <c r="T304" s="10">
        <v>0</v>
      </c>
      <c r="U304" s="10">
        <v>0</v>
      </c>
      <c r="V304" s="15">
        <v>0</v>
      </c>
      <c r="W304" s="10">
        <v>0</v>
      </c>
      <c r="X304" s="10">
        <v>0</v>
      </c>
      <c r="Y304" s="10">
        <v>0</v>
      </c>
      <c r="Z304" s="11">
        <f t="shared" si="45"/>
        <v>0</v>
      </c>
      <c r="AA304" s="10">
        <f t="shared" si="46"/>
        <v>0</v>
      </c>
      <c r="AB304" s="10">
        <f t="shared" si="47"/>
        <v>0</v>
      </c>
      <c r="AC304" s="15">
        <v>0</v>
      </c>
      <c r="AD304" s="10">
        <v>0</v>
      </c>
      <c r="AE304" s="10">
        <v>0</v>
      </c>
      <c r="AF304" s="10">
        <v>0</v>
      </c>
      <c r="AG304" s="47"/>
    </row>
    <row r="305" spans="1:33" ht="14.5" customHeight="1" x14ac:dyDescent="0.35">
      <c r="A305" s="13">
        <v>1137</v>
      </c>
      <c r="B305" s="3">
        <v>1137</v>
      </c>
      <c r="C305" s="4" t="s">
        <v>667</v>
      </c>
      <c r="D305" s="11">
        <f>SUMIF(Table1[Dist ID],'SAFE Grants by District'!A305,Table1[Approved])</f>
        <v>0</v>
      </c>
      <c r="E305" s="11">
        <f>SUMIF(Table1[Dist ID],'SAFE Grants by District'!A305,Table1[Payment])</f>
        <v>0</v>
      </c>
      <c r="F305" s="11">
        <f t="shared" si="39"/>
        <v>0</v>
      </c>
      <c r="G305" s="10">
        <v>0</v>
      </c>
      <c r="H305" s="10">
        <v>0</v>
      </c>
      <c r="I305" s="10">
        <v>0</v>
      </c>
      <c r="J305" s="11">
        <f>SUMIF(Round2[Dist ID],'SAFE Grants by District'!A305,Round2[Approved])</f>
        <v>0</v>
      </c>
      <c r="K305" s="11">
        <f>SUMIF(Round2[Dist ID],'SAFE Grants by District'!A305,Round2[Payment])</f>
        <v>0</v>
      </c>
      <c r="L305" s="11">
        <f t="shared" si="40"/>
        <v>0</v>
      </c>
      <c r="M305" s="10">
        <v>0</v>
      </c>
      <c r="N305" s="10">
        <v>0</v>
      </c>
      <c r="O305" s="10">
        <v>0</v>
      </c>
      <c r="P305" s="11">
        <f>SUMIF(Table3[Dist ID],'SAFE Grants by District'!A305,Table3[Approved])</f>
        <v>0</v>
      </c>
      <c r="Q305" s="11">
        <f>SUMIF(Table3[Dist ID],'SAFE Grants by District'!A305,Table3[Payment])</f>
        <v>0</v>
      </c>
      <c r="R305" s="15">
        <f t="shared" si="41"/>
        <v>0</v>
      </c>
      <c r="S305" s="10">
        <v>0</v>
      </c>
      <c r="T305" s="10">
        <v>0</v>
      </c>
      <c r="U305" s="10">
        <v>0</v>
      </c>
      <c r="V305" s="15">
        <v>0</v>
      </c>
      <c r="W305" s="10">
        <v>0</v>
      </c>
      <c r="X305" s="10">
        <v>0</v>
      </c>
      <c r="Y305" s="10">
        <v>0</v>
      </c>
      <c r="Z305" s="11">
        <f t="shared" si="45"/>
        <v>0</v>
      </c>
      <c r="AA305" s="10">
        <f t="shared" si="46"/>
        <v>0</v>
      </c>
      <c r="AB305" s="10">
        <f t="shared" si="47"/>
        <v>0</v>
      </c>
      <c r="AC305" s="15">
        <v>0</v>
      </c>
      <c r="AD305" s="10">
        <v>0</v>
      </c>
      <c r="AE305" s="10">
        <v>0</v>
      </c>
      <c r="AF305" s="10">
        <v>0</v>
      </c>
      <c r="AG305" s="47"/>
    </row>
    <row r="306" spans="1:33" ht="14.5" customHeight="1" x14ac:dyDescent="0.35">
      <c r="A306" s="13">
        <v>1138</v>
      </c>
      <c r="B306" s="3">
        <v>1138</v>
      </c>
      <c r="C306" s="4" t="s">
        <v>668</v>
      </c>
      <c r="D306" s="11">
        <f>SUMIF(Table1[Dist ID],'SAFE Grants by District'!A306,Table1[Approved])</f>
        <v>0</v>
      </c>
      <c r="E306" s="11">
        <f>SUMIF(Table1[Dist ID],'SAFE Grants by District'!A306,Table1[Payment])</f>
        <v>0</v>
      </c>
      <c r="F306" s="11">
        <f t="shared" si="39"/>
        <v>0</v>
      </c>
      <c r="G306" s="10">
        <v>0</v>
      </c>
      <c r="H306" s="10">
        <v>0</v>
      </c>
      <c r="I306" s="10">
        <v>0</v>
      </c>
      <c r="J306" s="11">
        <f>SUMIF(Round2[Dist ID],'SAFE Grants by District'!A306,Round2[Approved])</f>
        <v>0</v>
      </c>
      <c r="K306" s="11">
        <f>SUMIF(Round2[Dist ID],'SAFE Grants by District'!A306,Round2[Payment])</f>
        <v>0</v>
      </c>
      <c r="L306" s="11">
        <f t="shared" si="40"/>
        <v>0</v>
      </c>
      <c r="M306" s="10">
        <v>0</v>
      </c>
      <c r="N306" s="10">
        <v>0</v>
      </c>
      <c r="O306" s="10">
        <v>0</v>
      </c>
      <c r="P306" s="11">
        <f>SUMIF(Table3[Dist ID],'SAFE Grants by District'!A306,Table3[Approved])</f>
        <v>0</v>
      </c>
      <c r="Q306" s="11">
        <f>SUMIF(Table3[Dist ID],'SAFE Grants by District'!A306,Table3[Payment])</f>
        <v>0</v>
      </c>
      <c r="R306" s="15">
        <f t="shared" si="41"/>
        <v>0</v>
      </c>
      <c r="S306" s="10">
        <v>0</v>
      </c>
      <c r="T306" s="10">
        <v>0</v>
      </c>
      <c r="U306" s="10">
        <v>0</v>
      </c>
      <c r="V306" s="15">
        <v>0</v>
      </c>
      <c r="W306" s="10">
        <v>0</v>
      </c>
      <c r="X306" s="10">
        <v>0</v>
      </c>
      <c r="Y306" s="10">
        <v>0</v>
      </c>
      <c r="Z306" s="11">
        <f t="shared" si="45"/>
        <v>0</v>
      </c>
      <c r="AA306" s="10">
        <f t="shared" si="46"/>
        <v>0</v>
      </c>
      <c r="AB306" s="10">
        <f t="shared" si="47"/>
        <v>0</v>
      </c>
      <c r="AC306" s="15">
        <v>0</v>
      </c>
      <c r="AD306" s="10">
        <v>0</v>
      </c>
      <c r="AE306" s="10">
        <v>0</v>
      </c>
      <c r="AF306" s="10">
        <v>0</v>
      </c>
      <c r="AG306" s="47"/>
    </row>
    <row r="307" spans="1:33" ht="14.5" customHeight="1" x14ac:dyDescent="0.35">
      <c r="A307" s="13">
        <v>1139</v>
      </c>
      <c r="B307" s="3">
        <v>1139</v>
      </c>
      <c r="C307" s="4" t="s">
        <v>669</v>
      </c>
      <c r="D307" s="11">
        <f>SUMIF(Table1[Dist ID],'SAFE Grants by District'!A307,Table1[Approved])</f>
        <v>0</v>
      </c>
      <c r="E307" s="11">
        <f>SUMIF(Table1[Dist ID],'SAFE Grants by District'!A307,Table1[Payment])</f>
        <v>0</v>
      </c>
      <c r="F307" s="11">
        <f t="shared" si="39"/>
        <v>0</v>
      </c>
      <c r="G307" s="10">
        <v>0</v>
      </c>
      <c r="H307" s="10">
        <v>0</v>
      </c>
      <c r="I307" s="10">
        <v>0</v>
      </c>
      <c r="J307" s="11">
        <f>SUMIF(Round2[Dist ID],'SAFE Grants by District'!A307,Round2[Approved])</f>
        <v>0</v>
      </c>
      <c r="K307" s="11">
        <f>SUMIF(Round2[Dist ID],'SAFE Grants by District'!A307,Round2[Payment])</f>
        <v>0</v>
      </c>
      <c r="L307" s="11">
        <f t="shared" si="40"/>
        <v>0</v>
      </c>
      <c r="M307" s="10">
        <v>0</v>
      </c>
      <c r="N307" s="10">
        <v>0</v>
      </c>
      <c r="O307" s="10">
        <v>0</v>
      </c>
      <c r="P307" s="11">
        <f>SUMIF(Table3[Dist ID],'SAFE Grants by District'!A307,Table3[Approved])</f>
        <v>0</v>
      </c>
      <c r="Q307" s="11">
        <f>SUMIF(Table3[Dist ID],'SAFE Grants by District'!A307,Table3[Payment])</f>
        <v>0</v>
      </c>
      <c r="R307" s="15">
        <f t="shared" si="41"/>
        <v>0</v>
      </c>
      <c r="S307" s="10">
        <v>0</v>
      </c>
      <c r="T307" s="10">
        <v>0</v>
      </c>
      <c r="U307" s="10">
        <v>0</v>
      </c>
      <c r="V307" s="15">
        <v>0</v>
      </c>
      <c r="W307" s="10">
        <v>0</v>
      </c>
      <c r="X307" s="10">
        <v>0</v>
      </c>
      <c r="Y307" s="10">
        <v>0</v>
      </c>
      <c r="Z307" s="11">
        <f t="shared" si="45"/>
        <v>0</v>
      </c>
      <c r="AA307" s="10">
        <f t="shared" si="46"/>
        <v>0</v>
      </c>
      <c r="AB307" s="10">
        <f t="shared" si="47"/>
        <v>0</v>
      </c>
      <c r="AC307" s="15">
        <v>0</v>
      </c>
      <c r="AD307" s="10">
        <v>0</v>
      </c>
      <c r="AE307" s="10">
        <v>0</v>
      </c>
      <c r="AF307" s="10">
        <v>0</v>
      </c>
      <c r="AG307" s="47"/>
    </row>
    <row r="308" spans="1:33" ht="14.5" customHeight="1" x14ac:dyDescent="0.35">
      <c r="A308" s="13">
        <v>1140</v>
      </c>
      <c r="B308" s="3">
        <v>1140</v>
      </c>
      <c r="C308" s="4" t="s">
        <v>432</v>
      </c>
      <c r="D308" s="11">
        <f>SUMIF(Table1[Dist ID],'SAFE Grants by District'!A308,Table1[Approved])</f>
        <v>0</v>
      </c>
      <c r="E308" s="11">
        <f>SUMIF(Table1[Dist ID],'SAFE Grants by District'!A308,Table1[Payment])</f>
        <v>0</v>
      </c>
      <c r="F308" s="11">
        <f t="shared" si="39"/>
        <v>0</v>
      </c>
      <c r="G308" s="10">
        <v>0</v>
      </c>
      <c r="H308" s="10">
        <v>0</v>
      </c>
      <c r="I308" s="10">
        <v>0</v>
      </c>
      <c r="J308" s="11">
        <f>SUMIF(Round2[Dist ID],'SAFE Grants by District'!A308,Round2[Approved])</f>
        <v>30326</v>
      </c>
      <c r="K308" s="11">
        <f>SUMIF(Round2[Dist ID],'SAFE Grants by District'!A308,Round2[Payment])</f>
        <v>30326</v>
      </c>
      <c r="L308" s="11">
        <f t="shared" si="40"/>
        <v>0</v>
      </c>
      <c r="M308" s="10">
        <v>1</v>
      </c>
      <c r="N308" s="10">
        <v>0</v>
      </c>
      <c r="O308" s="10">
        <v>0</v>
      </c>
      <c r="P308" s="11">
        <f>SUMIF(Table3[Dist ID],'SAFE Grants by District'!A308,Table3[Approved])</f>
        <v>0</v>
      </c>
      <c r="Q308" s="11">
        <f>SUMIF(Table3[Dist ID],'SAFE Grants by District'!A308,Table3[Payment])</f>
        <v>0</v>
      </c>
      <c r="R308" s="15">
        <f t="shared" si="41"/>
        <v>0</v>
      </c>
      <c r="S308" s="10">
        <v>0</v>
      </c>
      <c r="T308" s="10">
        <v>0</v>
      </c>
      <c r="U308" s="10">
        <v>0</v>
      </c>
      <c r="V308" s="15">
        <v>0</v>
      </c>
      <c r="W308" s="10">
        <v>0</v>
      </c>
      <c r="X308" s="10">
        <v>0</v>
      </c>
      <c r="Y308" s="10">
        <v>0</v>
      </c>
      <c r="Z308" s="11">
        <f t="shared" si="45"/>
        <v>30326</v>
      </c>
      <c r="AA308" s="10">
        <f t="shared" si="46"/>
        <v>30326</v>
      </c>
      <c r="AB308" s="10">
        <f t="shared" si="47"/>
        <v>0</v>
      </c>
      <c r="AC308" s="15">
        <v>0</v>
      </c>
      <c r="AD308" s="10">
        <v>0</v>
      </c>
      <c r="AE308" s="10">
        <v>0</v>
      </c>
      <c r="AF308" s="10">
        <v>0</v>
      </c>
      <c r="AG308" s="47"/>
    </row>
    <row r="309" spans="1:33" ht="14.5" customHeight="1" thickBot="1" x14ac:dyDescent="0.4">
      <c r="C309" s="1" t="s">
        <v>674</v>
      </c>
      <c r="D309" s="31">
        <f>SUM(D4:D308)</f>
        <v>3874094.44</v>
      </c>
      <c r="E309" s="31">
        <f>SUM(E4:E308)</f>
        <v>3342656.7399999998</v>
      </c>
      <c r="F309" s="31">
        <f>SUM(F4:F308)</f>
        <v>531437.69999999995</v>
      </c>
      <c r="G309" s="14">
        <f t="shared" ref="G309" si="48">SUM(G4:G308)</f>
        <v>76</v>
      </c>
      <c r="H309" s="14">
        <f t="shared" ref="H309" si="49">SUM(H4:H308)</f>
        <v>52</v>
      </c>
      <c r="I309" s="14">
        <f t="shared" ref="I309" si="50">SUM(I4:I308)</f>
        <v>40</v>
      </c>
      <c r="J309" s="31">
        <f>SUM(J4:J308)</f>
        <v>9989319.8000000007</v>
      </c>
      <c r="K309" s="31">
        <f t="shared" ref="K309:L309" si="51">SUM(K4:K308)</f>
        <v>8647762.9900000002</v>
      </c>
      <c r="L309" s="31">
        <f t="shared" si="51"/>
        <v>1341556.81</v>
      </c>
      <c r="M309" s="14">
        <f t="shared" ref="M309" si="52">SUM(M4:M308)</f>
        <v>326</v>
      </c>
      <c r="N309" s="14">
        <f t="shared" ref="N309" si="53">SUM(N4:N308)</f>
        <v>2</v>
      </c>
      <c r="O309" s="14">
        <f t="shared" ref="O309" si="54">SUM(O4:O308)</f>
        <v>7</v>
      </c>
      <c r="P309" s="31">
        <f>SUM(P4:P308)</f>
        <v>9543443.1900000013</v>
      </c>
      <c r="Q309" s="31">
        <f>SUM(Q4:Q308)</f>
        <v>7027116.799999998</v>
      </c>
      <c r="R309" s="31">
        <f>SUM(R4:R308)</f>
        <v>2516326.3899999997</v>
      </c>
      <c r="S309" s="14">
        <f t="shared" ref="S309" si="55">SUM(S4:S308)</f>
        <v>122</v>
      </c>
      <c r="T309" s="14">
        <f t="shared" ref="T309" si="56">SUM(T4:T308)</f>
        <v>60</v>
      </c>
      <c r="U309" s="14">
        <f t="shared" ref="U309" si="57">SUM(U4:U308)</f>
        <v>89</v>
      </c>
      <c r="V309" s="31">
        <f>SUM(V4:V308)</f>
        <v>1712838.63</v>
      </c>
      <c r="W309" s="14">
        <f t="shared" ref="W309" si="58">SUM(W4:W308)</f>
        <v>12</v>
      </c>
      <c r="X309" s="14">
        <f t="shared" ref="X309" si="59">SUM(X4:X308)</f>
        <v>20</v>
      </c>
      <c r="Y309" s="14">
        <f t="shared" ref="Y309" si="60">SUM(Y4:Y308)</f>
        <v>22</v>
      </c>
      <c r="Z309" s="31">
        <f>SUM(Z4:Z308)</f>
        <v>23406857.430000007</v>
      </c>
      <c r="AA309" s="31">
        <f>SUM(AA4:AA308)</f>
        <v>19017536.530000009</v>
      </c>
      <c r="AB309" s="31">
        <f>SUM(AB4:AB308)</f>
        <v>4389320.8999999994</v>
      </c>
      <c r="AC309" s="31">
        <f>SUM(AC4:AC308)</f>
        <v>8840813.4100000001</v>
      </c>
      <c r="AD309" s="14">
        <f t="shared" ref="AD309:AF309" si="61">SUM(AD4:AD308)</f>
        <v>130</v>
      </c>
      <c r="AE309" s="14">
        <f t="shared" si="61"/>
        <v>63</v>
      </c>
      <c r="AF309" s="14">
        <f t="shared" si="61"/>
        <v>83</v>
      </c>
    </row>
    <row r="310" spans="1:33" ht="14.5" customHeight="1" thickTop="1" x14ac:dyDescent="0.35">
      <c r="C310" s="1" t="s">
        <v>727</v>
      </c>
      <c r="I310" s="17">
        <f>SUM(G309:I309)</f>
        <v>168</v>
      </c>
      <c r="O310" s="17">
        <f>SUM(M309:O309)</f>
        <v>335</v>
      </c>
      <c r="U310" s="17">
        <f>SUM(S309:U309)</f>
        <v>271</v>
      </c>
      <c r="Y310" s="17">
        <f>SUM(W309:Y309)</f>
        <v>54</v>
      </c>
      <c r="Z310" s="17"/>
      <c r="AA310" s="17"/>
      <c r="AB310" s="17"/>
      <c r="AF310" s="17">
        <f>SUM(AD309:AF309)</f>
        <v>276</v>
      </c>
    </row>
    <row r="311" spans="1:33" ht="14.5" customHeight="1" x14ac:dyDescent="0.35">
      <c r="Z311" s="33"/>
      <c r="AA311" s="33"/>
      <c r="AB311" s="33"/>
    </row>
    <row r="312" spans="1:33" ht="14.5" customHeight="1" x14ac:dyDescent="0.35">
      <c r="B312" s="1" t="s">
        <v>731</v>
      </c>
    </row>
    <row r="313" spans="1:33" ht="14.5" customHeight="1" x14ac:dyDescent="0.35">
      <c r="B313" s="2" t="s">
        <v>732</v>
      </c>
    </row>
    <row r="314" spans="1:33" ht="14.5" customHeight="1" x14ac:dyDescent="0.35">
      <c r="B314" s="2" t="s">
        <v>733</v>
      </c>
    </row>
    <row r="315" spans="1:33" ht="14.5" customHeight="1" x14ac:dyDescent="0.35">
      <c r="B315" s="2" t="s">
        <v>734</v>
      </c>
    </row>
    <row r="316" spans="1:33" ht="14.5" customHeight="1" x14ac:dyDescent="0.35">
      <c r="B316" s="2" t="s">
        <v>735</v>
      </c>
    </row>
  </sheetData>
  <mergeCells count="8">
    <mergeCell ref="AC2:AF2"/>
    <mergeCell ref="D2:I2"/>
    <mergeCell ref="C2:C3"/>
    <mergeCell ref="B2:B3"/>
    <mergeCell ref="J2:O2"/>
    <mergeCell ref="P2:U2"/>
    <mergeCell ref="V2:Y2"/>
    <mergeCell ref="Z2:AB2"/>
  </mergeCells>
  <pageMargins left="0.25" right="0.25" top="0.75" bottom="0.75" header="0.3" footer="0.3"/>
  <pageSetup paperSize="5" scale="6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86ECA4-CC07-4A04-83DD-B2E402E87DA3}">
  <dimension ref="A1:T35"/>
  <sheetViews>
    <sheetView workbookViewId="0">
      <selection activeCell="K24" sqref="K24"/>
    </sheetView>
  </sheetViews>
  <sheetFormatPr defaultRowHeight="14.5" x14ac:dyDescent="0.35"/>
  <cols>
    <col min="1" max="1" width="17.08984375" style="2" customWidth="1"/>
    <col min="2" max="4" width="11" style="2" bestFit="1" customWidth="1"/>
    <col min="5" max="5" width="17" style="2" bestFit="1" customWidth="1"/>
    <col min="6" max="6" width="17" style="2" customWidth="1"/>
    <col min="7" max="7" width="9.81640625" style="2" bestFit="1" customWidth="1"/>
    <col min="8" max="9" width="8.7265625" style="2"/>
    <col min="10" max="10" width="14.6328125" style="2" bestFit="1" customWidth="1"/>
    <col min="11" max="11" width="11.26953125" style="2" bestFit="1" customWidth="1"/>
    <col min="12" max="12" width="14.453125" style="2" bestFit="1" customWidth="1"/>
    <col min="13" max="13" width="13.6328125" style="2" bestFit="1" customWidth="1"/>
    <col min="14" max="14" width="12.08984375" style="2" bestFit="1" customWidth="1"/>
    <col min="15" max="15" width="8.7265625" style="2"/>
    <col min="16" max="16" width="11.08984375" style="2" bestFit="1" customWidth="1"/>
    <col min="17" max="17" width="10.08984375" style="2" bestFit="1" customWidth="1"/>
    <col min="18" max="18" width="8.7265625" style="2"/>
    <col min="19" max="19" width="11.7265625" style="2" bestFit="1" customWidth="1"/>
    <col min="20" max="16384" width="8.7265625" style="2"/>
  </cols>
  <sheetData>
    <row r="1" spans="1:6" x14ac:dyDescent="0.35">
      <c r="A1" s="1" t="s">
        <v>729</v>
      </c>
    </row>
    <row r="2" spans="1:6" x14ac:dyDescent="0.35">
      <c r="A2" s="1" t="s">
        <v>743</v>
      </c>
    </row>
    <row r="4" spans="1:6" x14ac:dyDescent="0.35">
      <c r="A4" s="35"/>
      <c r="B4" s="36" t="s">
        <v>690</v>
      </c>
      <c r="C4" s="36" t="s">
        <v>691</v>
      </c>
      <c r="D4" s="36" t="s">
        <v>19</v>
      </c>
      <c r="E4" s="36" t="s">
        <v>725</v>
      </c>
      <c r="F4" s="36" t="s">
        <v>728</v>
      </c>
    </row>
    <row r="5" spans="1:6" x14ac:dyDescent="0.35">
      <c r="A5" s="35" t="s">
        <v>678</v>
      </c>
      <c r="B5" s="42">
        <v>3874094.44</v>
      </c>
      <c r="C5" s="42">
        <v>9989319.8000000007</v>
      </c>
      <c r="D5" s="42">
        <v>9543443.1900000013</v>
      </c>
      <c r="E5" s="42">
        <v>1712838.63</v>
      </c>
      <c r="F5" s="42">
        <f>SUM(B5:E5)</f>
        <v>25119696.059999999</v>
      </c>
    </row>
    <row r="6" spans="1:6" x14ac:dyDescent="0.35">
      <c r="A6" s="35" t="s">
        <v>2</v>
      </c>
      <c r="B6" s="79">
        <v>8840813</v>
      </c>
      <c r="C6" s="80"/>
      <c r="D6" s="81"/>
      <c r="E6" s="42"/>
      <c r="F6" s="42"/>
    </row>
    <row r="7" spans="1:6" x14ac:dyDescent="0.35">
      <c r="A7" s="35" t="s">
        <v>730</v>
      </c>
      <c r="B7" s="42">
        <v>3342656.7399999998</v>
      </c>
      <c r="C7" s="42">
        <v>8647762.9900000002</v>
      </c>
      <c r="D7" s="42">
        <v>7027116.799999998</v>
      </c>
      <c r="E7" s="42"/>
      <c r="F7" s="42">
        <f t="shared" ref="F7:F8" si="0">SUM(B7:E7)</f>
        <v>19017536.529999997</v>
      </c>
    </row>
    <row r="8" spans="1:6" x14ac:dyDescent="0.35">
      <c r="A8" s="37" t="s">
        <v>680</v>
      </c>
      <c r="B8" s="43">
        <f>B5-B7</f>
        <v>531437.70000000019</v>
      </c>
      <c r="C8" s="43">
        <f t="shared" ref="C8:D8" si="1">C5-C7</f>
        <v>1341556.8100000005</v>
      </c>
      <c r="D8" s="43">
        <f t="shared" si="1"/>
        <v>2516326.3900000034</v>
      </c>
      <c r="E8" s="43"/>
      <c r="F8" s="42">
        <f t="shared" si="0"/>
        <v>4389320.9000000041</v>
      </c>
    </row>
    <row r="9" spans="1:6" x14ac:dyDescent="0.35">
      <c r="A9" s="40"/>
      <c r="B9" s="41"/>
      <c r="C9" s="41"/>
      <c r="D9" s="41"/>
      <c r="E9" s="41"/>
      <c r="F9" s="41"/>
    </row>
    <row r="10" spans="1:6" x14ac:dyDescent="0.35">
      <c r="A10" s="38" t="s">
        <v>1</v>
      </c>
      <c r="B10" s="39">
        <v>76</v>
      </c>
      <c r="C10" s="39">
        <v>326</v>
      </c>
      <c r="D10" s="39">
        <v>122</v>
      </c>
      <c r="E10" s="39">
        <v>12</v>
      </c>
      <c r="F10" s="39">
        <v>536</v>
      </c>
    </row>
    <row r="11" spans="1:6" x14ac:dyDescent="0.35">
      <c r="A11" s="35" t="s">
        <v>16</v>
      </c>
      <c r="B11" s="34">
        <v>52</v>
      </c>
      <c r="C11" s="34">
        <v>2</v>
      </c>
      <c r="D11" s="34">
        <v>60</v>
      </c>
      <c r="E11" s="34">
        <v>20</v>
      </c>
      <c r="F11" s="39">
        <v>134</v>
      </c>
    </row>
    <row r="12" spans="1:6" x14ac:dyDescent="0.35">
      <c r="A12" s="35" t="s">
        <v>6</v>
      </c>
      <c r="B12" s="34">
        <v>40</v>
      </c>
      <c r="C12" s="34">
        <v>7</v>
      </c>
      <c r="D12" s="34">
        <v>89</v>
      </c>
      <c r="E12" s="34">
        <v>14</v>
      </c>
      <c r="F12" s="39">
        <v>150</v>
      </c>
    </row>
    <row r="13" spans="1:6" x14ac:dyDescent="0.35">
      <c r="A13" s="35" t="s">
        <v>727</v>
      </c>
      <c r="B13" s="34">
        <v>168</v>
      </c>
      <c r="C13" s="34">
        <v>335</v>
      </c>
      <c r="D13" s="34">
        <v>271</v>
      </c>
      <c r="E13" s="34">
        <v>46</v>
      </c>
      <c r="F13" s="39">
        <v>820</v>
      </c>
    </row>
    <row r="15" spans="1:6" x14ac:dyDescent="0.35">
      <c r="A15" s="52" t="s">
        <v>744</v>
      </c>
      <c r="B15" s="53"/>
      <c r="C15" s="53"/>
      <c r="D15" s="53"/>
      <c r="E15" s="37" t="s">
        <v>728</v>
      </c>
      <c r="F15" s="35" t="s">
        <v>747</v>
      </c>
    </row>
    <row r="16" spans="1:6" x14ac:dyDescent="0.35">
      <c r="A16" s="52" t="s">
        <v>1</v>
      </c>
      <c r="B16" s="53"/>
      <c r="C16" s="53"/>
      <c r="D16" s="53"/>
      <c r="E16" s="59">
        <v>4542669.92</v>
      </c>
      <c r="F16" s="37">
        <v>122</v>
      </c>
    </row>
    <row r="17" spans="1:20" x14ac:dyDescent="0.35">
      <c r="A17" s="54" t="s">
        <v>0</v>
      </c>
      <c r="E17" s="60">
        <v>1223361.96</v>
      </c>
      <c r="F17" s="57">
        <v>46</v>
      </c>
      <c r="L17" s="45"/>
    </row>
    <row r="18" spans="1:20" x14ac:dyDescent="0.35">
      <c r="A18" s="54" t="s">
        <v>41</v>
      </c>
      <c r="E18" s="60">
        <v>163400</v>
      </c>
      <c r="F18" s="57">
        <v>4</v>
      </c>
      <c r="L18" s="45"/>
    </row>
    <row r="19" spans="1:20" x14ac:dyDescent="0.35">
      <c r="A19" s="54" t="s">
        <v>12</v>
      </c>
      <c r="E19" s="60">
        <v>991478.46</v>
      </c>
      <c r="F19" s="57">
        <v>30</v>
      </c>
      <c r="L19" s="45"/>
    </row>
    <row r="20" spans="1:20" x14ac:dyDescent="0.35">
      <c r="A20" s="54" t="s">
        <v>10</v>
      </c>
      <c r="E20" s="60">
        <v>611772.5</v>
      </c>
      <c r="F20" s="57">
        <v>19</v>
      </c>
    </row>
    <row r="21" spans="1:20" x14ac:dyDescent="0.35">
      <c r="A21" s="54" t="s">
        <v>43</v>
      </c>
      <c r="E21" s="60">
        <v>1552657</v>
      </c>
      <c r="F21" s="39">
        <v>23</v>
      </c>
    </row>
    <row r="22" spans="1:20" x14ac:dyDescent="0.35">
      <c r="A22" s="52" t="s">
        <v>16</v>
      </c>
      <c r="B22" s="53"/>
      <c r="C22" s="53"/>
      <c r="D22" s="53"/>
      <c r="E22" s="59">
        <v>2014257.73</v>
      </c>
      <c r="F22" s="37">
        <v>60</v>
      </c>
    </row>
    <row r="23" spans="1:20" x14ac:dyDescent="0.35">
      <c r="A23" s="54" t="s">
        <v>15</v>
      </c>
      <c r="E23" s="60">
        <v>185150</v>
      </c>
      <c r="F23" s="57">
        <v>8</v>
      </c>
    </row>
    <row r="24" spans="1:20" x14ac:dyDescent="0.35">
      <c r="A24" s="54" t="s">
        <v>104</v>
      </c>
      <c r="E24" s="60">
        <v>80000</v>
      </c>
      <c r="F24" s="57">
        <v>1</v>
      </c>
      <c r="S24" s="46"/>
      <c r="T24" s="46"/>
    </row>
    <row r="25" spans="1:20" x14ac:dyDescent="0.35">
      <c r="A25" s="54" t="s">
        <v>144</v>
      </c>
      <c r="E25" s="60">
        <v>10000</v>
      </c>
      <c r="F25" s="57">
        <v>1</v>
      </c>
      <c r="G25" s="44"/>
      <c r="L25" s="45"/>
      <c r="P25" s="46"/>
      <c r="S25" s="46"/>
      <c r="T25" s="46"/>
    </row>
    <row r="26" spans="1:20" x14ac:dyDescent="0.35">
      <c r="A26" s="54" t="s">
        <v>21</v>
      </c>
      <c r="E26" s="60">
        <v>347834</v>
      </c>
      <c r="F26" s="57">
        <v>11</v>
      </c>
      <c r="G26" s="44"/>
      <c r="L26" s="45"/>
      <c r="P26" s="45"/>
      <c r="Q26" s="45"/>
      <c r="S26" s="46"/>
      <c r="T26" s="46"/>
    </row>
    <row r="27" spans="1:20" x14ac:dyDescent="0.35">
      <c r="A27" s="54" t="s">
        <v>140</v>
      </c>
      <c r="E27" s="60">
        <v>144030.75</v>
      </c>
      <c r="F27" s="57">
        <v>9</v>
      </c>
      <c r="G27" s="44"/>
      <c r="L27" s="45"/>
      <c r="S27" s="46"/>
      <c r="T27" s="46"/>
    </row>
    <row r="28" spans="1:20" x14ac:dyDescent="0.35">
      <c r="A28" s="54" t="s">
        <v>33</v>
      </c>
      <c r="E28" s="60">
        <v>43000</v>
      </c>
      <c r="F28" s="57">
        <v>6</v>
      </c>
      <c r="S28" s="46"/>
      <c r="T28" s="46"/>
    </row>
    <row r="29" spans="1:20" x14ac:dyDescent="0.35">
      <c r="A29" s="54" t="s">
        <v>23</v>
      </c>
      <c r="E29" s="60">
        <v>1200242.98</v>
      </c>
      <c r="F29" s="57">
        <v>24</v>
      </c>
      <c r="S29" s="46"/>
      <c r="T29" s="46"/>
    </row>
    <row r="30" spans="1:20" x14ac:dyDescent="0.35">
      <c r="A30" s="52" t="s">
        <v>6</v>
      </c>
      <c r="B30" s="53"/>
      <c r="C30" s="53"/>
      <c r="D30" s="53"/>
      <c r="E30" s="59">
        <v>3111275.03</v>
      </c>
      <c r="F30" s="37">
        <v>89</v>
      </c>
      <c r="S30" s="46"/>
      <c r="T30" s="46"/>
    </row>
    <row r="31" spans="1:20" x14ac:dyDescent="0.35">
      <c r="A31" s="54" t="s">
        <v>745</v>
      </c>
      <c r="E31" s="60">
        <v>100599.75</v>
      </c>
      <c r="F31" s="57">
        <v>5</v>
      </c>
    </row>
    <row r="32" spans="1:20" x14ac:dyDescent="0.35">
      <c r="A32" s="54" t="s">
        <v>746</v>
      </c>
      <c r="E32" s="60">
        <v>8500</v>
      </c>
      <c r="F32" s="57">
        <v>1</v>
      </c>
    </row>
    <row r="33" spans="1:10" x14ac:dyDescent="0.35">
      <c r="A33" s="55" t="s">
        <v>5</v>
      </c>
      <c r="B33" s="56"/>
      <c r="C33" s="56"/>
      <c r="D33" s="56"/>
      <c r="E33" s="61">
        <v>3002175</v>
      </c>
      <c r="F33" s="39">
        <v>83</v>
      </c>
    </row>
    <row r="34" spans="1:10" x14ac:dyDescent="0.35">
      <c r="E34" s="58"/>
    </row>
    <row r="35" spans="1:10" x14ac:dyDescent="0.35">
      <c r="E35" s="33"/>
      <c r="J35" s="45"/>
    </row>
  </sheetData>
  <mergeCells count="1">
    <mergeCell ref="B6:D6"/>
  </mergeCells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89598B-584F-4737-B60B-71BC9789B6D7}">
  <dimension ref="A1:K97"/>
  <sheetViews>
    <sheetView workbookViewId="0">
      <pane ySplit="1" topLeftCell="A83" activePane="bottomLeft" state="frozen"/>
      <selection pane="bottomLeft" activeCell="I4" sqref="I4"/>
    </sheetView>
  </sheetViews>
  <sheetFormatPr defaultRowHeight="14.5" x14ac:dyDescent="0.35"/>
  <cols>
    <col min="2" max="2" width="11.6328125" customWidth="1"/>
    <col min="3" max="3" width="10.26953125" customWidth="1"/>
    <col min="5" max="5" width="39.453125" customWidth="1"/>
    <col min="7" max="8" width="13" bestFit="1" customWidth="1"/>
    <col min="9" max="9" width="11.453125" bestFit="1" customWidth="1"/>
    <col min="10" max="10" width="14.6328125" customWidth="1"/>
    <col min="11" max="11" width="12.36328125" customWidth="1"/>
  </cols>
  <sheetData>
    <row r="1" spans="1:11" x14ac:dyDescent="0.35">
      <c r="A1" t="s">
        <v>736</v>
      </c>
      <c r="B1" t="s">
        <v>677</v>
      </c>
      <c r="C1" t="s">
        <v>675</v>
      </c>
      <c r="D1" t="s">
        <v>676</v>
      </c>
      <c r="E1" t="s">
        <v>737</v>
      </c>
      <c r="F1" t="s">
        <v>541</v>
      </c>
      <c r="G1" t="s">
        <v>678</v>
      </c>
      <c r="H1" t="s">
        <v>738</v>
      </c>
      <c r="I1" t="s">
        <v>680</v>
      </c>
      <c r="J1" t="s">
        <v>739</v>
      </c>
      <c r="K1" t="s">
        <v>740</v>
      </c>
    </row>
    <row r="2" spans="1:11" x14ac:dyDescent="0.35">
      <c r="A2">
        <v>42</v>
      </c>
      <c r="B2">
        <v>20230611</v>
      </c>
      <c r="C2" t="s">
        <v>681</v>
      </c>
      <c r="D2">
        <v>21925</v>
      </c>
      <c r="E2" t="s">
        <v>270</v>
      </c>
      <c r="F2">
        <v>371</v>
      </c>
      <c r="G2" s="48">
        <v>15000</v>
      </c>
      <c r="H2" s="48">
        <v>15000</v>
      </c>
      <c r="I2" s="48">
        <v>0</v>
      </c>
      <c r="J2" s="48">
        <v>0</v>
      </c>
      <c r="K2" s="48">
        <v>0</v>
      </c>
    </row>
    <row r="3" spans="1:11" x14ac:dyDescent="0.35">
      <c r="A3">
        <v>27</v>
      </c>
      <c r="B3">
        <v>20230723</v>
      </c>
      <c r="C3" t="s">
        <v>681</v>
      </c>
      <c r="D3">
        <v>27715</v>
      </c>
      <c r="E3" t="s">
        <v>97</v>
      </c>
      <c r="F3">
        <v>315</v>
      </c>
      <c r="G3" s="48">
        <v>49387</v>
      </c>
      <c r="H3" s="48">
        <v>49387</v>
      </c>
      <c r="I3" s="48">
        <v>0</v>
      </c>
      <c r="J3" s="48">
        <v>0</v>
      </c>
      <c r="K3" s="48">
        <v>0</v>
      </c>
    </row>
    <row r="4" spans="1:11" x14ac:dyDescent="0.35">
      <c r="A4">
        <v>48</v>
      </c>
      <c r="B4">
        <v>20230540</v>
      </c>
      <c r="C4" t="s">
        <v>681</v>
      </c>
      <c r="D4">
        <v>22335</v>
      </c>
      <c r="E4" t="s">
        <v>105</v>
      </c>
      <c r="F4">
        <v>75</v>
      </c>
      <c r="G4" s="48">
        <v>69775.520000000004</v>
      </c>
      <c r="H4" s="48">
        <v>69775.520000000004</v>
      </c>
      <c r="I4" s="48">
        <v>0</v>
      </c>
      <c r="J4" s="48">
        <v>0</v>
      </c>
      <c r="K4" s="48">
        <v>0</v>
      </c>
    </row>
    <row r="5" spans="1:11" x14ac:dyDescent="0.35">
      <c r="A5">
        <v>42</v>
      </c>
      <c r="B5">
        <v>20230612</v>
      </c>
      <c r="C5" t="s">
        <v>681</v>
      </c>
      <c r="D5">
        <v>21930</v>
      </c>
      <c r="E5" t="s">
        <v>249</v>
      </c>
      <c r="F5">
        <v>371</v>
      </c>
      <c r="G5" s="48">
        <v>2610</v>
      </c>
      <c r="H5" s="48">
        <v>2610</v>
      </c>
      <c r="I5" s="48">
        <v>0</v>
      </c>
      <c r="J5" s="48">
        <v>0</v>
      </c>
      <c r="K5" s="48">
        <v>0</v>
      </c>
    </row>
    <row r="6" spans="1:11" x14ac:dyDescent="0.35">
      <c r="A6">
        <v>7</v>
      </c>
      <c r="B6">
        <v>20230559</v>
      </c>
      <c r="C6" t="s">
        <v>681</v>
      </c>
      <c r="D6">
        <v>20195</v>
      </c>
      <c r="E6" t="s">
        <v>532</v>
      </c>
      <c r="F6">
        <v>105</v>
      </c>
      <c r="G6" s="48">
        <v>19230</v>
      </c>
      <c r="H6" s="48">
        <v>19230</v>
      </c>
      <c r="I6" s="48">
        <v>0</v>
      </c>
      <c r="J6" s="48">
        <v>0</v>
      </c>
      <c r="K6" s="48">
        <v>0</v>
      </c>
    </row>
    <row r="7" spans="1:11" x14ac:dyDescent="0.35">
      <c r="A7">
        <v>429</v>
      </c>
      <c r="B7">
        <v>20231474</v>
      </c>
      <c r="C7" t="s">
        <v>681</v>
      </c>
      <c r="D7">
        <v>29166</v>
      </c>
      <c r="E7" t="s">
        <v>456</v>
      </c>
      <c r="F7">
        <v>743</v>
      </c>
      <c r="G7" s="48">
        <v>91817.1</v>
      </c>
      <c r="H7" s="48">
        <v>91817.1</v>
      </c>
      <c r="I7" s="48">
        <v>0</v>
      </c>
      <c r="J7" s="48">
        <v>0</v>
      </c>
      <c r="K7" s="48">
        <v>0</v>
      </c>
    </row>
    <row r="8" spans="1:11" x14ac:dyDescent="0.35">
      <c r="A8">
        <v>47</v>
      </c>
      <c r="B8">
        <v>20230638</v>
      </c>
      <c r="C8" t="s">
        <v>681</v>
      </c>
      <c r="D8">
        <v>22265</v>
      </c>
      <c r="E8" t="s">
        <v>494</v>
      </c>
      <c r="F8">
        <v>274</v>
      </c>
      <c r="G8" s="48">
        <v>82025.5</v>
      </c>
      <c r="H8" s="48">
        <v>82025.5</v>
      </c>
      <c r="I8" s="48">
        <v>0</v>
      </c>
      <c r="J8" s="48">
        <v>0</v>
      </c>
      <c r="K8" s="48">
        <v>0</v>
      </c>
    </row>
    <row r="9" spans="1:11" x14ac:dyDescent="0.35">
      <c r="A9">
        <v>10</v>
      </c>
      <c r="B9">
        <v>20231307</v>
      </c>
      <c r="C9" t="s">
        <v>681</v>
      </c>
      <c r="D9">
        <v>20380</v>
      </c>
      <c r="E9" t="s">
        <v>527</v>
      </c>
      <c r="F9">
        <v>131</v>
      </c>
      <c r="G9" s="48">
        <v>16613</v>
      </c>
      <c r="H9" s="48">
        <v>0</v>
      </c>
      <c r="I9" s="48">
        <v>16613</v>
      </c>
      <c r="J9" s="48">
        <v>0</v>
      </c>
      <c r="K9" s="48">
        <v>0</v>
      </c>
    </row>
    <row r="10" spans="1:11" x14ac:dyDescent="0.35">
      <c r="A10">
        <v>11</v>
      </c>
      <c r="B10">
        <v>20230542</v>
      </c>
      <c r="C10" t="s">
        <v>681</v>
      </c>
      <c r="D10">
        <v>20435</v>
      </c>
      <c r="E10" t="s">
        <v>184</v>
      </c>
      <c r="F10">
        <v>141</v>
      </c>
      <c r="G10" s="48">
        <v>27365.200000000001</v>
      </c>
      <c r="H10" s="48">
        <v>27365.200000000001</v>
      </c>
      <c r="I10" s="48">
        <v>0</v>
      </c>
      <c r="J10" s="48">
        <v>0</v>
      </c>
      <c r="K10" s="48">
        <v>0</v>
      </c>
    </row>
    <row r="11" spans="1:11" x14ac:dyDescent="0.35">
      <c r="A11">
        <v>11</v>
      </c>
      <c r="B11">
        <v>20230548</v>
      </c>
      <c r="C11" t="s">
        <v>681</v>
      </c>
      <c r="D11">
        <v>20455</v>
      </c>
      <c r="E11" t="s">
        <v>682</v>
      </c>
      <c r="F11">
        <v>141</v>
      </c>
      <c r="G11" s="48">
        <v>8852.9599999999991</v>
      </c>
      <c r="H11" s="48">
        <v>8852.9599999999991</v>
      </c>
      <c r="I11" s="48">
        <v>0</v>
      </c>
      <c r="J11" s="48">
        <v>0</v>
      </c>
      <c r="K11" s="48">
        <v>0</v>
      </c>
    </row>
    <row r="12" spans="1:11" x14ac:dyDescent="0.35">
      <c r="A12">
        <v>57</v>
      </c>
      <c r="B12">
        <v>20230623</v>
      </c>
      <c r="C12" t="s">
        <v>681</v>
      </c>
      <c r="D12">
        <v>22895</v>
      </c>
      <c r="E12" t="s">
        <v>89</v>
      </c>
      <c r="F12">
        <v>473</v>
      </c>
      <c r="G12" s="48">
        <v>91625</v>
      </c>
      <c r="H12" s="48">
        <v>91625</v>
      </c>
      <c r="I12" s="48">
        <v>0</v>
      </c>
      <c r="J12" s="48">
        <v>0</v>
      </c>
      <c r="K12" s="48">
        <v>0</v>
      </c>
    </row>
    <row r="13" spans="1:11" x14ac:dyDescent="0.35">
      <c r="A13">
        <v>42</v>
      </c>
      <c r="B13">
        <v>20230613</v>
      </c>
      <c r="C13" t="s">
        <v>681</v>
      </c>
      <c r="D13">
        <v>21835</v>
      </c>
      <c r="E13" t="s">
        <v>250</v>
      </c>
      <c r="F13">
        <v>371</v>
      </c>
      <c r="G13" s="48">
        <v>9259</v>
      </c>
      <c r="H13" s="48">
        <v>9259</v>
      </c>
      <c r="I13" s="48">
        <v>0</v>
      </c>
      <c r="J13" s="48">
        <v>0</v>
      </c>
      <c r="K13" s="48">
        <v>0</v>
      </c>
    </row>
    <row r="14" spans="1:11" x14ac:dyDescent="0.35">
      <c r="A14">
        <v>10</v>
      </c>
      <c r="B14">
        <v>20231311</v>
      </c>
      <c r="C14" t="s">
        <v>681</v>
      </c>
      <c r="D14">
        <v>20370</v>
      </c>
      <c r="E14" t="s">
        <v>526</v>
      </c>
      <c r="F14">
        <v>131</v>
      </c>
      <c r="G14" s="48">
        <v>17302</v>
      </c>
      <c r="H14" s="48">
        <v>0</v>
      </c>
      <c r="I14" s="48">
        <v>17302</v>
      </c>
      <c r="J14" s="48">
        <v>0</v>
      </c>
      <c r="K14" s="48">
        <v>0</v>
      </c>
    </row>
    <row r="15" spans="1:11" x14ac:dyDescent="0.35">
      <c r="A15">
        <v>16</v>
      </c>
      <c r="B15">
        <v>20231594</v>
      </c>
      <c r="C15" t="s">
        <v>681</v>
      </c>
      <c r="D15">
        <v>20565</v>
      </c>
      <c r="E15" t="s">
        <v>209</v>
      </c>
      <c r="F15">
        <v>153</v>
      </c>
      <c r="G15" s="48">
        <v>30000</v>
      </c>
      <c r="H15" s="48">
        <v>29357.99</v>
      </c>
      <c r="I15" s="48">
        <v>642.0099999999984</v>
      </c>
      <c r="J15" s="48">
        <v>0</v>
      </c>
      <c r="K15" s="48">
        <v>0</v>
      </c>
    </row>
    <row r="16" spans="1:11" x14ac:dyDescent="0.35">
      <c r="A16">
        <v>83</v>
      </c>
      <c r="B16">
        <v>20230720</v>
      </c>
      <c r="C16" t="s">
        <v>681</v>
      </c>
      <c r="D16">
        <v>20525</v>
      </c>
      <c r="E16" t="s">
        <v>155</v>
      </c>
      <c r="F16">
        <v>189</v>
      </c>
      <c r="G16" s="48">
        <v>3925</v>
      </c>
      <c r="H16" s="48">
        <v>3925</v>
      </c>
      <c r="I16" s="48">
        <v>0</v>
      </c>
      <c r="J16" s="48">
        <v>0</v>
      </c>
      <c r="K16" s="48">
        <v>0</v>
      </c>
    </row>
    <row r="17" spans="1:11" x14ac:dyDescent="0.35">
      <c r="A17">
        <v>42</v>
      </c>
      <c r="B17">
        <v>20230614</v>
      </c>
      <c r="C17" t="s">
        <v>681</v>
      </c>
      <c r="D17">
        <v>21890</v>
      </c>
      <c r="E17" t="s">
        <v>506</v>
      </c>
      <c r="F17">
        <v>371</v>
      </c>
      <c r="G17" s="48">
        <v>100000</v>
      </c>
      <c r="H17" s="48">
        <v>100000</v>
      </c>
      <c r="I17" s="48">
        <v>0</v>
      </c>
      <c r="J17" s="48">
        <v>0</v>
      </c>
      <c r="K17" s="48">
        <v>0</v>
      </c>
    </row>
    <row r="18" spans="1:11" x14ac:dyDescent="0.35">
      <c r="A18">
        <v>10</v>
      </c>
      <c r="B18">
        <v>20231312</v>
      </c>
      <c r="C18" t="s">
        <v>681</v>
      </c>
      <c r="D18">
        <v>28465</v>
      </c>
      <c r="E18" t="s">
        <v>525</v>
      </c>
      <c r="F18">
        <v>131</v>
      </c>
      <c r="G18" s="48">
        <v>17957</v>
      </c>
      <c r="H18" s="48">
        <v>13231</v>
      </c>
      <c r="I18" s="48">
        <v>4726</v>
      </c>
      <c r="J18" s="48">
        <v>0</v>
      </c>
      <c r="K18" s="48">
        <v>0</v>
      </c>
    </row>
    <row r="19" spans="1:11" x14ac:dyDescent="0.35">
      <c r="A19">
        <v>20</v>
      </c>
      <c r="B19">
        <v>20230688</v>
      </c>
      <c r="C19" t="s">
        <v>681</v>
      </c>
      <c r="D19">
        <v>20735</v>
      </c>
      <c r="E19" t="s">
        <v>518</v>
      </c>
      <c r="F19">
        <v>171</v>
      </c>
      <c r="G19" s="48">
        <v>12893</v>
      </c>
      <c r="H19" s="48">
        <v>12893</v>
      </c>
      <c r="I19" s="48">
        <v>0</v>
      </c>
      <c r="J19" s="48">
        <v>0</v>
      </c>
      <c r="K19" s="48">
        <v>0</v>
      </c>
    </row>
    <row r="20" spans="1:11" x14ac:dyDescent="0.35">
      <c r="A20">
        <v>42</v>
      </c>
      <c r="B20">
        <v>20230615</v>
      </c>
      <c r="C20" t="s">
        <v>681</v>
      </c>
      <c r="D20">
        <v>21840</v>
      </c>
      <c r="E20" t="s">
        <v>251</v>
      </c>
      <c r="F20">
        <v>371</v>
      </c>
      <c r="G20" s="48">
        <v>3043</v>
      </c>
      <c r="H20" s="48">
        <v>3043</v>
      </c>
      <c r="I20" s="48">
        <v>0</v>
      </c>
      <c r="J20" s="48">
        <v>0</v>
      </c>
      <c r="K20" s="48">
        <v>0</v>
      </c>
    </row>
    <row r="21" spans="1:11" x14ac:dyDescent="0.35">
      <c r="A21">
        <v>42</v>
      </c>
      <c r="B21">
        <v>20230616</v>
      </c>
      <c r="C21" t="s">
        <v>681</v>
      </c>
      <c r="D21">
        <v>21875</v>
      </c>
      <c r="E21" t="s">
        <v>260</v>
      </c>
      <c r="F21">
        <v>371</v>
      </c>
      <c r="G21" s="48">
        <v>2861</v>
      </c>
      <c r="H21" s="48">
        <v>2861</v>
      </c>
      <c r="I21" s="48">
        <v>0</v>
      </c>
      <c r="J21" s="48">
        <v>0</v>
      </c>
      <c r="K21" s="48">
        <v>0</v>
      </c>
    </row>
    <row r="22" spans="1:11" x14ac:dyDescent="0.35">
      <c r="A22">
        <v>60</v>
      </c>
      <c r="B22">
        <v>20230722</v>
      </c>
      <c r="C22" t="s">
        <v>681</v>
      </c>
      <c r="D22">
        <v>23005</v>
      </c>
      <c r="E22" t="s">
        <v>683</v>
      </c>
      <c r="F22">
        <v>174</v>
      </c>
      <c r="G22" s="48">
        <v>66726.600000000006</v>
      </c>
      <c r="H22" s="48">
        <v>0</v>
      </c>
      <c r="I22" s="48">
        <v>66726.600000000006</v>
      </c>
      <c r="J22" s="48">
        <v>0</v>
      </c>
      <c r="K22" s="48">
        <v>0</v>
      </c>
    </row>
    <row r="23" spans="1:11" x14ac:dyDescent="0.35">
      <c r="A23">
        <v>63</v>
      </c>
      <c r="B23">
        <v>20231316</v>
      </c>
      <c r="C23" t="s">
        <v>681</v>
      </c>
      <c r="D23">
        <v>23060</v>
      </c>
      <c r="E23" t="s">
        <v>46</v>
      </c>
      <c r="F23">
        <v>572</v>
      </c>
      <c r="G23" s="48">
        <v>28059</v>
      </c>
      <c r="H23" s="48">
        <v>28059</v>
      </c>
      <c r="I23" s="48">
        <v>0</v>
      </c>
      <c r="J23" s="48">
        <v>0</v>
      </c>
      <c r="K23" s="48">
        <v>0</v>
      </c>
    </row>
    <row r="24" spans="1:11" x14ac:dyDescent="0.35">
      <c r="A24">
        <v>11</v>
      </c>
      <c r="B24">
        <v>20230545</v>
      </c>
      <c r="C24" t="s">
        <v>681</v>
      </c>
      <c r="D24">
        <v>20445</v>
      </c>
      <c r="E24" t="s">
        <v>148</v>
      </c>
      <c r="F24">
        <v>141</v>
      </c>
      <c r="G24" s="48">
        <v>12955.2</v>
      </c>
      <c r="H24" s="48">
        <v>12955.2</v>
      </c>
      <c r="I24" s="48">
        <v>0</v>
      </c>
      <c r="J24" s="48">
        <v>0</v>
      </c>
      <c r="K24" s="48">
        <v>0</v>
      </c>
    </row>
    <row r="25" spans="1:11" x14ac:dyDescent="0.35">
      <c r="A25">
        <v>11</v>
      </c>
      <c r="B25">
        <v>20230549</v>
      </c>
      <c r="C25" t="s">
        <v>681</v>
      </c>
      <c r="D25">
        <v>20430</v>
      </c>
      <c r="E25" t="s">
        <v>197</v>
      </c>
      <c r="F25">
        <v>141</v>
      </c>
      <c r="G25" s="48">
        <v>16805.2</v>
      </c>
      <c r="H25" s="48">
        <v>16805.2</v>
      </c>
      <c r="I25" s="48">
        <v>0</v>
      </c>
      <c r="J25" s="48">
        <v>0</v>
      </c>
      <c r="K25" s="48">
        <v>0</v>
      </c>
    </row>
    <row r="26" spans="1:11" x14ac:dyDescent="0.35">
      <c r="A26">
        <v>425</v>
      </c>
      <c r="B26">
        <v>20231361</v>
      </c>
      <c r="C26" t="s">
        <v>681</v>
      </c>
      <c r="D26">
        <v>29151</v>
      </c>
      <c r="E26" t="s">
        <v>458</v>
      </c>
      <c r="F26">
        <v>742</v>
      </c>
      <c r="G26" s="48">
        <v>4200</v>
      </c>
      <c r="H26" s="48">
        <v>1854.04</v>
      </c>
      <c r="I26" s="48">
        <v>2345.96</v>
      </c>
      <c r="J26" s="48">
        <v>0</v>
      </c>
      <c r="K26" s="48">
        <v>0</v>
      </c>
    </row>
    <row r="27" spans="1:11" x14ac:dyDescent="0.35">
      <c r="A27">
        <v>10</v>
      </c>
      <c r="B27">
        <v>20231313</v>
      </c>
      <c r="C27" t="s">
        <v>681</v>
      </c>
      <c r="D27">
        <v>20420</v>
      </c>
      <c r="E27" t="s">
        <v>524</v>
      </c>
      <c r="F27">
        <v>131</v>
      </c>
      <c r="G27" s="48">
        <v>3739</v>
      </c>
      <c r="H27" s="48">
        <v>0</v>
      </c>
      <c r="I27" s="48">
        <v>3739</v>
      </c>
      <c r="J27" s="48">
        <v>0</v>
      </c>
      <c r="K27" s="48">
        <v>0</v>
      </c>
    </row>
    <row r="28" spans="1:11" x14ac:dyDescent="0.35">
      <c r="A28">
        <v>50</v>
      </c>
      <c r="B28">
        <v>20231064</v>
      </c>
      <c r="C28" t="s">
        <v>681</v>
      </c>
      <c r="D28">
        <v>22450</v>
      </c>
      <c r="E28" t="s">
        <v>170</v>
      </c>
      <c r="F28">
        <v>215</v>
      </c>
      <c r="G28" s="48">
        <v>80518.66</v>
      </c>
      <c r="H28" s="48">
        <v>80518.66</v>
      </c>
      <c r="I28" s="48">
        <v>0</v>
      </c>
      <c r="J28" s="48">
        <v>0</v>
      </c>
      <c r="K28" s="48">
        <v>0</v>
      </c>
    </row>
    <row r="29" spans="1:11" x14ac:dyDescent="0.35">
      <c r="A29">
        <v>27</v>
      </c>
      <c r="B29">
        <v>20230724</v>
      </c>
      <c r="C29" t="s">
        <v>681</v>
      </c>
      <c r="D29">
        <v>21095</v>
      </c>
      <c r="E29" t="s">
        <v>304</v>
      </c>
      <c r="F29">
        <v>315</v>
      </c>
      <c r="G29" s="48">
        <v>8387</v>
      </c>
      <c r="H29" s="48">
        <v>8387</v>
      </c>
      <c r="I29" s="48">
        <v>0</v>
      </c>
      <c r="J29" s="48">
        <v>0</v>
      </c>
      <c r="K29" s="48">
        <v>0</v>
      </c>
    </row>
    <row r="30" spans="1:11" x14ac:dyDescent="0.35">
      <c r="A30">
        <v>10</v>
      </c>
      <c r="B30">
        <v>20231314</v>
      </c>
      <c r="C30" t="s">
        <v>681</v>
      </c>
      <c r="D30">
        <v>20390</v>
      </c>
      <c r="E30" t="s">
        <v>523</v>
      </c>
      <c r="F30">
        <v>131</v>
      </c>
      <c r="G30" s="48">
        <v>15032</v>
      </c>
      <c r="H30" s="48">
        <v>15032</v>
      </c>
      <c r="I30" s="48">
        <v>0</v>
      </c>
      <c r="J30" s="48">
        <v>0</v>
      </c>
      <c r="K30" s="48">
        <v>0</v>
      </c>
    </row>
    <row r="31" spans="1:11" x14ac:dyDescent="0.35">
      <c r="A31">
        <v>451</v>
      </c>
      <c r="B31">
        <v>20231308</v>
      </c>
      <c r="C31" t="s">
        <v>681</v>
      </c>
      <c r="D31">
        <v>29244</v>
      </c>
      <c r="E31" t="s">
        <v>453</v>
      </c>
      <c r="F31">
        <v>718</v>
      </c>
      <c r="G31" s="48">
        <v>91920</v>
      </c>
      <c r="H31" s="48">
        <v>88935.96</v>
      </c>
      <c r="I31" s="48">
        <v>2984.0399999999936</v>
      </c>
      <c r="J31" s="48">
        <v>0</v>
      </c>
      <c r="K31" s="48">
        <v>0</v>
      </c>
    </row>
    <row r="32" spans="1:11" x14ac:dyDescent="0.35">
      <c r="A32">
        <v>48</v>
      </c>
      <c r="B32">
        <v>20230521</v>
      </c>
      <c r="C32" t="s">
        <v>681</v>
      </c>
      <c r="D32">
        <v>22345</v>
      </c>
      <c r="E32" t="s">
        <v>175</v>
      </c>
      <c r="F32">
        <v>257</v>
      </c>
      <c r="G32" s="48">
        <v>51171.56</v>
      </c>
      <c r="H32" s="48">
        <v>51171.56</v>
      </c>
      <c r="I32" s="48">
        <v>0</v>
      </c>
      <c r="J32" s="48">
        <v>0</v>
      </c>
      <c r="K32" s="48">
        <v>0</v>
      </c>
    </row>
    <row r="33" spans="1:11" x14ac:dyDescent="0.35">
      <c r="A33">
        <v>62</v>
      </c>
      <c r="B33">
        <v>20231268</v>
      </c>
      <c r="C33" t="s">
        <v>681</v>
      </c>
      <c r="D33">
        <v>26405</v>
      </c>
      <c r="E33" t="s">
        <v>200</v>
      </c>
      <c r="F33">
        <v>343</v>
      </c>
      <c r="G33" s="48">
        <v>20000</v>
      </c>
      <c r="H33" s="48">
        <v>0</v>
      </c>
      <c r="I33" s="48">
        <v>20000</v>
      </c>
      <c r="J33" s="48">
        <v>0</v>
      </c>
      <c r="K33" s="48">
        <v>0</v>
      </c>
    </row>
    <row r="34" spans="1:11" x14ac:dyDescent="0.35">
      <c r="A34">
        <v>47</v>
      </c>
      <c r="B34">
        <v>20230595</v>
      </c>
      <c r="C34" t="s">
        <v>681</v>
      </c>
      <c r="D34">
        <v>22280</v>
      </c>
      <c r="E34" t="s">
        <v>492</v>
      </c>
      <c r="F34">
        <v>274</v>
      </c>
      <c r="G34" s="48">
        <v>67126.5</v>
      </c>
      <c r="H34" s="48">
        <v>67126.5</v>
      </c>
      <c r="I34" s="48">
        <v>0</v>
      </c>
      <c r="J34" s="48">
        <v>0</v>
      </c>
      <c r="K34" s="48">
        <v>0</v>
      </c>
    </row>
    <row r="35" spans="1:11" x14ac:dyDescent="0.35">
      <c r="A35">
        <v>26</v>
      </c>
      <c r="B35">
        <v>20230740</v>
      </c>
      <c r="C35" t="s">
        <v>681</v>
      </c>
      <c r="D35">
        <v>21020</v>
      </c>
      <c r="E35" t="s">
        <v>269</v>
      </c>
      <c r="F35">
        <v>351</v>
      </c>
      <c r="G35" s="48">
        <v>18970.830000000002</v>
      </c>
      <c r="H35" s="48">
        <v>18970.830000000002</v>
      </c>
      <c r="I35" s="48">
        <v>0</v>
      </c>
      <c r="J35" s="48">
        <v>0</v>
      </c>
      <c r="K35" s="48">
        <v>0</v>
      </c>
    </row>
    <row r="36" spans="1:11" x14ac:dyDescent="0.35">
      <c r="A36">
        <v>26</v>
      </c>
      <c r="B36">
        <v>20230741</v>
      </c>
      <c r="C36" t="s">
        <v>681</v>
      </c>
      <c r="D36">
        <v>21025</v>
      </c>
      <c r="E36" t="s">
        <v>266</v>
      </c>
      <c r="F36">
        <v>351</v>
      </c>
      <c r="G36" s="48">
        <v>18970.830000000002</v>
      </c>
      <c r="H36" s="48">
        <v>18970.830000000002</v>
      </c>
      <c r="I36" s="48">
        <v>0</v>
      </c>
      <c r="J36" s="48">
        <v>0</v>
      </c>
      <c r="K36" s="48">
        <v>0</v>
      </c>
    </row>
    <row r="37" spans="1:11" x14ac:dyDescent="0.35">
      <c r="A37">
        <v>9</v>
      </c>
      <c r="B37">
        <v>20230610</v>
      </c>
      <c r="C37" t="s">
        <v>681</v>
      </c>
      <c r="D37">
        <v>20345</v>
      </c>
      <c r="E37" t="s">
        <v>684</v>
      </c>
      <c r="F37">
        <v>113</v>
      </c>
      <c r="G37" s="48">
        <v>100000</v>
      </c>
      <c r="H37" s="48">
        <v>96155</v>
      </c>
      <c r="I37" s="48">
        <v>3845</v>
      </c>
      <c r="J37" s="48">
        <v>0</v>
      </c>
      <c r="K37" s="48">
        <v>0</v>
      </c>
    </row>
    <row r="38" spans="1:11" x14ac:dyDescent="0.35">
      <c r="A38">
        <v>49</v>
      </c>
      <c r="B38">
        <v>20231596</v>
      </c>
      <c r="C38" t="s">
        <v>681</v>
      </c>
      <c r="D38">
        <v>22425</v>
      </c>
      <c r="E38" t="s">
        <v>230</v>
      </c>
      <c r="F38">
        <v>208</v>
      </c>
      <c r="G38" s="48">
        <v>13500</v>
      </c>
      <c r="H38" s="48">
        <v>0</v>
      </c>
      <c r="I38" s="48">
        <v>13500</v>
      </c>
      <c r="J38" s="48">
        <v>0</v>
      </c>
      <c r="K38" s="48">
        <v>0</v>
      </c>
    </row>
    <row r="39" spans="1:11" x14ac:dyDescent="0.35">
      <c r="A39">
        <v>42</v>
      </c>
      <c r="B39">
        <v>20230617</v>
      </c>
      <c r="C39" t="s">
        <v>681</v>
      </c>
      <c r="D39">
        <v>21915</v>
      </c>
      <c r="E39" t="s">
        <v>252</v>
      </c>
      <c r="F39">
        <v>371</v>
      </c>
      <c r="G39" s="48">
        <v>2441</v>
      </c>
      <c r="H39" s="48">
        <v>2441</v>
      </c>
      <c r="I39" s="48">
        <v>0</v>
      </c>
      <c r="J39" s="48">
        <v>0</v>
      </c>
      <c r="K39" s="48">
        <v>0</v>
      </c>
    </row>
    <row r="40" spans="1:11" x14ac:dyDescent="0.35">
      <c r="A40">
        <v>408</v>
      </c>
      <c r="B40">
        <v>20231340</v>
      </c>
      <c r="C40" t="s">
        <v>681</v>
      </c>
      <c r="D40">
        <v>28565</v>
      </c>
      <c r="E40" t="s">
        <v>460</v>
      </c>
      <c r="F40">
        <v>719</v>
      </c>
      <c r="G40" s="48">
        <v>20000</v>
      </c>
      <c r="H40" s="48">
        <v>9477.36</v>
      </c>
      <c r="I40" s="48">
        <v>10522.64</v>
      </c>
      <c r="J40" s="48">
        <v>0</v>
      </c>
      <c r="K40" s="48">
        <v>0</v>
      </c>
    </row>
    <row r="41" spans="1:11" x14ac:dyDescent="0.35">
      <c r="A41">
        <v>21</v>
      </c>
      <c r="B41">
        <v>20230670</v>
      </c>
      <c r="C41" t="s">
        <v>681</v>
      </c>
      <c r="D41">
        <v>20800</v>
      </c>
      <c r="E41" t="s">
        <v>102</v>
      </c>
      <c r="F41">
        <v>227</v>
      </c>
      <c r="G41" s="48">
        <v>15000</v>
      </c>
      <c r="H41" s="48">
        <v>15000</v>
      </c>
      <c r="I41" s="48">
        <v>0</v>
      </c>
      <c r="J41" s="48">
        <v>0</v>
      </c>
      <c r="K41" s="48">
        <v>0</v>
      </c>
    </row>
    <row r="42" spans="1:11" x14ac:dyDescent="0.35">
      <c r="A42">
        <v>453</v>
      </c>
      <c r="B42">
        <v>20231246</v>
      </c>
      <c r="C42" t="s">
        <v>681</v>
      </c>
      <c r="D42">
        <v>29246</v>
      </c>
      <c r="E42" t="s">
        <v>452</v>
      </c>
      <c r="F42">
        <v>722</v>
      </c>
      <c r="G42" s="48">
        <v>86553</v>
      </c>
      <c r="H42" s="48">
        <v>57157.1</v>
      </c>
      <c r="I42" s="48">
        <v>29395.9</v>
      </c>
      <c r="J42" s="48">
        <v>0</v>
      </c>
      <c r="K42" s="48">
        <v>0</v>
      </c>
    </row>
    <row r="43" spans="1:11" x14ac:dyDescent="0.35">
      <c r="A43">
        <v>27</v>
      </c>
      <c r="B43">
        <v>20230725</v>
      </c>
      <c r="C43" t="s">
        <v>681</v>
      </c>
      <c r="D43">
        <v>26640</v>
      </c>
      <c r="E43" t="s">
        <v>95</v>
      </c>
      <c r="F43">
        <v>315</v>
      </c>
      <c r="G43" s="48">
        <v>47387</v>
      </c>
      <c r="H43" s="48">
        <v>8387</v>
      </c>
      <c r="I43" s="48">
        <v>39000</v>
      </c>
      <c r="J43" s="48">
        <v>0</v>
      </c>
      <c r="K43" s="48">
        <v>0</v>
      </c>
    </row>
    <row r="44" spans="1:11" x14ac:dyDescent="0.35">
      <c r="A44">
        <v>12</v>
      </c>
      <c r="B44">
        <v>20230655</v>
      </c>
      <c r="C44" t="s">
        <v>681</v>
      </c>
      <c r="D44">
        <v>20480</v>
      </c>
      <c r="E44" t="s">
        <v>131</v>
      </c>
      <c r="F44">
        <v>319</v>
      </c>
      <c r="G44" s="48">
        <v>96146</v>
      </c>
      <c r="H44" s="48">
        <v>59646</v>
      </c>
      <c r="I44" s="48">
        <v>36500</v>
      </c>
      <c r="J44" s="48">
        <v>0</v>
      </c>
      <c r="K44" s="48">
        <v>0</v>
      </c>
    </row>
    <row r="45" spans="1:11" x14ac:dyDescent="0.35">
      <c r="A45">
        <v>12</v>
      </c>
      <c r="B45">
        <v>20230662</v>
      </c>
      <c r="C45" t="s">
        <v>681</v>
      </c>
      <c r="D45">
        <v>20490</v>
      </c>
      <c r="E45" t="s">
        <v>129</v>
      </c>
      <c r="F45">
        <v>319</v>
      </c>
      <c r="G45" s="48">
        <v>100000</v>
      </c>
      <c r="H45" s="48">
        <v>74750</v>
      </c>
      <c r="I45" s="48">
        <v>25250</v>
      </c>
      <c r="J45" s="48">
        <v>0</v>
      </c>
      <c r="K45" s="48">
        <v>0</v>
      </c>
    </row>
    <row r="46" spans="1:11" x14ac:dyDescent="0.35">
      <c r="A46">
        <v>63</v>
      </c>
      <c r="B46">
        <v>20231317</v>
      </c>
      <c r="C46" t="s">
        <v>681</v>
      </c>
      <c r="D46">
        <v>23035</v>
      </c>
      <c r="E46" t="s">
        <v>44</v>
      </c>
      <c r="F46">
        <v>572</v>
      </c>
      <c r="G46" s="48">
        <v>25983.82</v>
      </c>
      <c r="H46" s="48">
        <v>25983.82</v>
      </c>
      <c r="I46" s="48">
        <v>0</v>
      </c>
      <c r="J46" s="48">
        <v>0</v>
      </c>
      <c r="K46" s="48">
        <v>0</v>
      </c>
    </row>
    <row r="47" spans="1:11" x14ac:dyDescent="0.35">
      <c r="A47">
        <v>57</v>
      </c>
      <c r="B47">
        <v>20230624</v>
      </c>
      <c r="C47" t="s">
        <v>681</v>
      </c>
      <c r="D47">
        <v>22875</v>
      </c>
      <c r="E47" t="s">
        <v>92</v>
      </c>
      <c r="F47">
        <v>473</v>
      </c>
      <c r="G47" s="48">
        <v>55425</v>
      </c>
      <c r="H47" s="48">
        <v>55425</v>
      </c>
      <c r="I47" s="48">
        <v>0</v>
      </c>
      <c r="J47" s="48">
        <v>0</v>
      </c>
      <c r="K47" s="48">
        <v>0</v>
      </c>
    </row>
    <row r="48" spans="1:11" x14ac:dyDescent="0.35">
      <c r="A48">
        <v>62</v>
      </c>
      <c r="B48">
        <v>20231333</v>
      </c>
      <c r="C48" t="s">
        <v>681</v>
      </c>
      <c r="D48">
        <v>21305</v>
      </c>
      <c r="E48" t="s">
        <v>235</v>
      </c>
      <c r="F48">
        <v>343</v>
      </c>
      <c r="G48" s="48">
        <v>51000</v>
      </c>
      <c r="H48" s="48">
        <v>10000</v>
      </c>
      <c r="I48" s="48">
        <v>41000</v>
      </c>
      <c r="J48" s="48">
        <v>0</v>
      </c>
      <c r="K48" s="48">
        <v>0</v>
      </c>
    </row>
    <row r="49" spans="1:11" x14ac:dyDescent="0.35">
      <c r="A49">
        <v>12</v>
      </c>
      <c r="B49">
        <v>20230656</v>
      </c>
      <c r="C49" t="s">
        <v>681</v>
      </c>
      <c r="D49">
        <v>20485</v>
      </c>
      <c r="E49" t="s">
        <v>133</v>
      </c>
      <c r="F49">
        <v>319</v>
      </c>
      <c r="G49" s="48">
        <v>100000</v>
      </c>
      <c r="H49" s="48">
        <v>55650.95</v>
      </c>
      <c r="I49" s="48">
        <v>44349.05</v>
      </c>
      <c r="J49" s="48">
        <v>0</v>
      </c>
      <c r="K49" s="48">
        <v>0</v>
      </c>
    </row>
    <row r="50" spans="1:11" x14ac:dyDescent="0.35">
      <c r="A50">
        <v>26</v>
      </c>
      <c r="B50">
        <v>20230742</v>
      </c>
      <c r="C50" t="s">
        <v>681</v>
      </c>
      <c r="D50">
        <v>21040</v>
      </c>
      <c r="E50" t="s">
        <v>263</v>
      </c>
      <c r="F50">
        <v>351</v>
      </c>
      <c r="G50" s="48">
        <v>18970.84</v>
      </c>
      <c r="H50" s="48">
        <v>18970.84</v>
      </c>
      <c r="I50" s="48">
        <v>0</v>
      </c>
      <c r="J50" s="48">
        <v>0</v>
      </c>
      <c r="K50" s="48">
        <v>0</v>
      </c>
    </row>
    <row r="51" spans="1:11" x14ac:dyDescent="0.35">
      <c r="A51">
        <v>26</v>
      </c>
      <c r="B51">
        <v>20230743</v>
      </c>
      <c r="C51" t="s">
        <v>681</v>
      </c>
      <c r="D51">
        <v>28375</v>
      </c>
      <c r="E51" t="s">
        <v>265</v>
      </c>
      <c r="F51">
        <v>351</v>
      </c>
      <c r="G51" s="48">
        <v>18970.84</v>
      </c>
      <c r="H51" s="48">
        <v>18970.84</v>
      </c>
      <c r="I51" s="48">
        <v>0</v>
      </c>
      <c r="J51" s="48">
        <v>0</v>
      </c>
      <c r="K51" s="48">
        <v>0</v>
      </c>
    </row>
    <row r="52" spans="1:11" x14ac:dyDescent="0.35">
      <c r="A52">
        <v>12</v>
      </c>
      <c r="B52">
        <v>20230657</v>
      </c>
      <c r="C52" t="s">
        <v>681</v>
      </c>
      <c r="D52">
        <v>27905</v>
      </c>
      <c r="E52" t="s">
        <v>132</v>
      </c>
      <c r="F52">
        <v>319</v>
      </c>
      <c r="G52" s="48">
        <v>56264.959999999999</v>
      </c>
      <c r="H52" s="48">
        <v>32438.44</v>
      </c>
      <c r="I52" s="48">
        <v>23826.52</v>
      </c>
      <c r="J52" s="48">
        <v>0</v>
      </c>
      <c r="K52" s="48">
        <v>0</v>
      </c>
    </row>
    <row r="53" spans="1:11" x14ac:dyDescent="0.35">
      <c r="A53">
        <v>42</v>
      </c>
      <c r="B53">
        <v>20230618</v>
      </c>
      <c r="C53" t="s">
        <v>681</v>
      </c>
      <c r="D53">
        <v>27960</v>
      </c>
      <c r="E53" t="s">
        <v>281</v>
      </c>
      <c r="F53">
        <v>371</v>
      </c>
      <c r="G53" s="48">
        <v>19000</v>
      </c>
      <c r="H53" s="48">
        <v>19000</v>
      </c>
      <c r="I53" s="48">
        <v>0</v>
      </c>
      <c r="J53" s="48">
        <v>0</v>
      </c>
      <c r="K53" s="48">
        <v>0</v>
      </c>
    </row>
    <row r="54" spans="1:11" x14ac:dyDescent="0.35">
      <c r="A54">
        <v>42</v>
      </c>
      <c r="B54">
        <v>20230619</v>
      </c>
      <c r="C54" t="s">
        <v>681</v>
      </c>
      <c r="D54">
        <v>21860</v>
      </c>
      <c r="E54" t="s">
        <v>254</v>
      </c>
      <c r="F54">
        <v>371</v>
      </c>
      <c r="G54" s="48">
        <v>18688</v>
      </c>
      <c r="H54" s="48">
        <v>18688</v>
      </c>
      <c r="I54" s="48">
        <v>0</v>
      </c>
      <c r="J54" s="48">
        <v>0</v>
      </c>
      <c r="K54" s="48">
        <v>0</v>
      </c>
    </row>
    <row r="55" spans="1:11" x14ac:dyDescent="0.35">
      <c r="A55">
        <v>42</v>
      </c>
      <c r="B55">
        <v>20230621</v>
      </c>
      <c r="C55" t="s">
        <v>681</v>
      </c>
      <c r="D55">
        <v>21845</v>
      </c>
      <c r="E55" t="s">
        <v>258</v>
      </c>
      <c r="F55">
        <v>371</v>
      </c>
      <c r="G55" s="48">
        <v>77562.94</v>
      </c>
      <c r="H55" s="48">
        <v>77562.94</v>
      </c>
      <c r="I55" s="48">
        <v>0</v>
      </c>
      <c r="J55" s="48">
        <v>0</v>
      </c>
      <c r="K55" s="48">
        <v>0</v>
      </c>
    </row>
    <row r="56" spans="1:11" x14ac:dyDescent="0.35">
      <c r="A56">
        <v>50</v>
      </c>
      <c r="B56">
        <v>20231065</v>
      </c>
      <c r="C56" t="s">
        <v>681</v>
      </c>
      <c r="D56">
        <v>22465</v>
      </c>
      <c r="E56" t="s">
        <v>166</v>
      </c>
      <c r="F56">
        <v>391</v>
      </c>
      <c r="G56" s="48">
        <v>32652.62</v>
      </c>
      <c r="H56" s="48">
        <v>32652.62</v>
      </c>
      <c r="I56" s="48">
        <v>0</v>
      </c>
      <c r="J56" s="48">
        <v>0</v>
      </c>
      <c r="K56" s="48">
        <v>0</v>
      </c>
    </row>
    <row r="57" spans="1:11" x14ac:dyDescent="0.35">
      <c r="A57">
        <v>31</v>
      </c>
      <c r="B57">
        <v>20230637</v>
      </c>
      <c r="C57" t="s">
        <v>681</v>
      </c>
      <c r="D57">
        <v>21300</v>
      </c>
      <c r="E57" t="s">
        <v>685</v>
      </c>
      <c r="F57">
        <v>399</v>
      </c>
      <c r="G57" s="48">
        <v>9014</v>
      </c>
      <c r="H57" s="48">
        <v>9014</v>
      </c>
      <c r="I57" s="48">
        <v>0</v>
      </c>
      <c r="J57" s="48">
        <v>0</v>
      </c>
      <c r="K57" s="48">
        <v>0</v>
      </c>
    </row>
    <row r="58" spans="1:11" x14ac:dyDescent="0.35">
      <c r="A58">
        <v>31</v>
      </c>
      <c r="B58">
        <v>20230587</v>
      </c>
      <c r="C58" t="s">
        <v>681</v>
      </c>
      <c r="D58">
        <v>23115</v>
      </c>
      <c r="E58" t="s">
        <v>685</v>
      </c>
      <c r="F58">
        <v>399</v>
      </c>
      <c r="G58" s="48">
        <v>30806</v>
      </c>
      <c r="H58" s="48">
        <v>30806</v>
      </c>
      <c r="I58" s="48">
        <v>0</v>
      </c>
      <c r="J58" s="48">
        <v>0</v>
      </c>
      <c r="K58" s="48">
        <v>0</v>
      </c>
    </row>
    <row r="59" spans="1:11" x14ac:dyDescent="0.35">
      <c r="A59">
        <v>21</v>
      </c>
      <c r="B59">
        <v>20230661</v>
      </c>
      <c r="C59" t="s">
        <v>681</v>
      </c>
      <c r="D59">
        <v>20805</v>
      </c>
      <c r="E59" t="s">
        <v>8</v>
      </c>
      <c r="F59">
        <v>405</v>
      </c>
      <c r="G59" s="48">
        <v>44492.77</v>
      </c>
      <c r="H59" s="48">
        <v>44492.77</v>
      </c>
      <c r="I59" s="48">
        <v>0</v>
      </c>
      <c r="J59" s="48">
        <v>0</v>
      </c>
      <c r="K59" s="48">
        <v>0</v>
      </c>
    </row>
    <row r="60" spans="1:11" x14ac:dyDescent="0.35">
      <c r="A60">
        <v>12</v>
      </c>
      <c r="B60">
        <v>20230658</v>
      </c>
      <c r="C60" t="s">
        <v>681</v>
      </c>
      <c r="D60">
        <v>20470</v>
      </c>
      <c r="E60" t="s">
        <v>135</v>
      </c>
      <c r="F60">
        <v>319</v>
      </c>
      <c r="G60" s="48">
        <v>94523</v>
      </c>
      <c r="H60" s="48">
        <v>47923.46</v>
      </c>
      <c r="I60" s="48">
        <v>46599.54</v>
      </c>
      <c r="J60" s="48">
        <v>0</v>
      </c>
      <c r="K60" s="48">
        <v>0</v>
      </c>
    </row>
    <row r="61" spans="1:11" x14ac:dyDescent="0.35">
      <c r="A61">
        <v>57</v>
      </c>
      <c r="B61">
        <v>20230625</v>
      </c>
      <c r="C61" t="s">
        <v>681</v>
      </c>
      <c r="D61">
        <v>22890</v>
      </c>
      <c r="E61" t="s">
        <v>86</v>
      </c>
      <c r="F61">
        <v>473</v>
      </c>
      <c r="G61" s="48">
        <v>86325</v>
      </c>
      <c r="H61" s="48">
        <v>86325</v>
      </c>
      <c r="I61" s="48">
        <v>0</v>
      </c>
      <c r="J61" s="48">
        <v>0</v>
      </c>
      <c r="K61" s="48">
        <v>0</v>
      </c>
    </row>
    <row r="62" spans="1:11" x14ac:dyDescent="0.35">
      <c r="A62">
        <v>49</v>
      </c>
      <c r="B62">
        <v>20231595</v>
      </c>
      <c r="C62" t="s">
        <v>681</v>
      </c>
      <c r="D62">
        <v>22405</v>
      </c>
      <c r="E62" t="s">
        <v>203</v>
      </c>
      <c r="F62">
        <v>208</v>
      </c>
      <c r="G62" s="48">
        <v>16000</v>
      </c>
      <c r="H62" s="48">
        <v>0</v>
      </c>
      <c r="I62" s="48">
        <v>16000</v>
      </c>
      <c r="J62" s="48">
        <v>0</v>
      </c>
      <c r="K62" s="48">
        <v>0</v>
      </c>
    </row>
    <row r="63" spans="1:11" x14ac:dyDescent="0.35">
      <c r="A63">
        <v>28</v>
      </c>
      <c r="B63">
        <v>20230639</v>
      </c>
      <c r="C63" t="s">
        <v>681</v>
      </c>
      <c r="D63">
        <v>21105</v>
      </c>
      <c r="E63" t="s">
        <v>515</v>
      </c>
      <c r="F63">
        <v>425</v>
      </c>
      <c r="G63" s="48">
        <v>21485</v>
      </c>
      <c r="H63" s="48">
        <v>21485</v>
      </c>
      <c r="I63" s="48">
        <v>0</v>
      </c>
      <c r="J63" s="48">
        <v>0</v>
      </c>
      <c r="K63" s="48">
        <v>0</v>
      </c>
    </row>
    <row r="64" spans="1:11" x14ac:dyDescent="0.35">
      <c r="A64">
        <v>42</v>
      </c>
      <c r="B64">
        <v>20230620</v>
      </c>
      <c r="C64" t="s">
        <v>681</v>
      </c>
      <c r="D64">
        <v>21825</v>
      </c>
      <c r="E64" t="s">
        <v>261</v>
      </c>
      <c r="F64">
        <v>371</v>
      </c>
      <c r="G64" s="48">
        <v>7072</v>
      </c>
      <c r="H64" s="48">
        <v>7072</v>
      </c>
      <c r="I64" s="48">
        <v>0</v>
      </c>
      <c r="J64" s="48">
        <v>0</v>
      </c>
      <c r="K64" s="48">
        <v>0</v>
      </c>
    </row>
    <row r="65" spans="1:11" x14ac:dyDescent="0.35">
      <c r="A65">
        <v>202</v>
      </c>
      <c r="B65">
        <v>20230654</v>
      </c>
      <c r="C65" t="s">
        <v>681</v>
      </c>
      <c r="D65">
        <v>20395</v>
      </c>
      <c r="E65" t="s">
        <v>301</v>
      </c>
      <c r="F65">
        <v>999</v>
      </c>
      <c r="G65" s="48">
        <v>19625</v>
      </c>
      <c r="H65" s="48">
        <v>19625</v>
      </c>
      <c r="I65" s="48">
        <v>0</v>
      </c>
      <c r="J65" s="48">
        <v>0</v>
      </c>
      <c r="K65" s="48">
        <v>0</v>
      </c>
    </row>
    <row r="66" spans="1:11" x14ac:dyDescent="0.35">
      <c r="A66">
        <v>7</v>
      </c>
      <c r="B66">
        <v>20230560</v>
      </c>
      <c r="C66" t="s">
        <v>681</v>
      </c>
      <c r="D66">
        <v>26500</v>
      </c>
      <c r="E66" t="s">
        <v>531</v>
      </c>
      <c r="F66">
        <v>437</v>
      </c>
      <c r="G66" s="48">
        <v>14400</v>
      </c>
      <c r="H66" s="48">
        <v>14400</v>
      </c>
      <c r="I66" s="48">
        <v>0</v>
      </c>
      <c r="J66" s="48">
        <v>0</v>
      </c>
      <c r="K66" s="48">
        <v>0</v>
      </c>
    </row>
    <row r="67" spans="1:11" x14ac:dyDescent="0.35">
      <c r="A67">
        <v>48</v>
      </c>
      <c r="B67">
        <v>20230568</v>
      </c>
      <c r="C67" t="s">
        <v>681</v>
      </c>
      <c r="D67">
        <v>22355</v>
      </c>
      <c r="E67" t="s">
        <v>158</v>
      </c>
      <c r="F67">
        <v>447</v>
      </c>
      <c r="G67" s="48">
        <v>72869.66</v>
      </c>
      <c r="H67" s="48">
        <v>72869.66</v>
      </c>
      <c r="I67" s="48">
        <v>0</v>
      </c>
      <c r="J67" s="48">
        <v>0</v>
      </c>
      <c r="K67" s="48">
        <v>0</v>
      </c>
    </row>
    <row r="68" spans="1:11" x14ac:dyDescent="0.35">
      <c r="A68">
        <v>48</v>
      </c>
      <c r="B68">
        <v>20230522</v>
      </c>
      <c r="C68" t="s">
        <v>681</v>
      </c>
      <c r="D68">
        <v>22350</v>
      </c>
      <c r="E68" t="s">
        <v>34</v>
      </c>
      <c r="F68">
        <v>428</v>
      </c>
      <c r="G68" s="48">
        <v>65866.5</v>
      </c>
      <c r="H68" s="48">
        <v>65866.5</v>
      </c>
      <c r="I68" s="48">
        <v>0</v>
      </c>
      <c r="J68" s="48">
        <v>0</v>
      </c>
      <c r="K68" s="48">
        <v>0</v>
      </c>
    </row>
    <row r="69" spans="1:11" x14ac:dyDescent="0.35">
      <c r="A69">
        <v>419</v>
      </c>
      <c r="B69">
        <v>20230541</v>
      </c>
      <c r="C69" t="s">
        <v>681</v>
      </c>
      <c r="D69">
        <v>29065</v>
      </c>
      <c r="E69" t="s">
        <v>218</v>
      </c>
      <c r="F69">
        <v>735</v>
      </c>
      <c r="G69" s="48">
        <v>3522</v>
      </c>
      <c r="H69" s="48">
        <v>3522</v>
      </c>
      <c r="I69" s="48">
        <v>0</v>
      </c>
      <c r="J69" s="48">
        <v>0</v>
      </c>
      <c r="K69" s="48">
        <v>0</v>
      </c>
    </row>
    <row r="70" spans="1:11" x14ac:dyDescent="0.35">
      <c r="A70">
        <v>52</v>
      </c>
      <c r="B70">
        <v>20231358</v>
      </c>
      <c r="C70" t="s">
        <v>681</v>
      </c>
      <c r="D70">
        <v>22565</v>
      </c>
      <c r="E70" t="s">
        <v>686</v>
      </c>
      <c r="F70">
        <v>449</v>
      </c>
      <c r="G70" s="48">
        <v>27650</v>
      </c>
      <c r="H70" s="48">
        <v>25550</v>
      </c>
      <c r="I70" s="48">
        <v>2100</v>
      </c>
      <c r="J70" s="48">
        <v>0</v>
      </c>
      <c r="K70" s="48">
        <v>0</v>
      </c>
    </row>
    <row r="71" spans="1:11" x14ac:dyDescent="0.35">
      <c r="A71">
        <v>52</v>
      </c>
      <c r="B71">
        <v>20231359</v>
      </c>
      <c r="C71" t="s">
        <v>681</v>
      </c>
      <c r="D71">
        <v>22510</v>
      </c>
      <c r="E71" t="s">
        <v>686</v>
      </c>
      <c r="F71">
        <v>449</v>
      </c>
      <c r="G71" s="48">
        <v>7650</v>
      </c>
      <c r="H71" s="48">
        <v>7650</v>
      </c>
      <c r="I71" s="48">
        <v>0</v>
      </c>
      <c r="J71" s="48">
        <v>0</v>
      </c>
      <c r="K71" s="48">
        <v>0</v>
      </c>
    </row>
    <row r="72" spans="1:11" x14ac:dyDescent="0.35">
      <c r="A72">
        <v>33</v>
      </c>
      <c r="B72">
        <v>20231021</v>
      </c>
      <c r="C72" t="s">
        <v>681</v>
      </c>
      <c r="D72">
        <v>21390</v>
      </c>
      <c r="E72" t="s">
        <v>187</v>
      </c>
      <c r="F72">
        <v>453</v>
      </c>
      <c r="G72" s="48">
        <v>88985</v>
      </c>
      <c r="H72" s="48">
        <v>88985</v>
      </c>
      <c r="I72" s="48">
        <v>0</v>
      </c>
      <c r="J72" s="48">
        <v>0</v>
      </c>
      <c r="K72" s="48">
        <v>0</v>
      </c>
    </row>
    <row r="73" spans="1:11" x14ac:dyDescent="0.35">
      <c r="A73">
        <v>26</v>
      </c>
      <c r="B73">
        <v>20230744</v>
      </c>
      <c r="C73" t="s">
        <v>681</v>
      </c>
      <c r="D73">
        <v>21015</v>
      </c>
      <c r="E73" t="s">
        <v>267</v>
      </c>
      <c r="F73">
        <v>351</v>
      </c>
      <c r="G73" s="48">
        <v>18970.830000000002</v>
      </c>
      <c r="H73" s="48">
        <v>18970.830000000002</v>
      </c>
      <c r="I73" s="48">
        <v>0</v>
      </c>
      <c r="J73" s="48">
        <v>0</v>
      </c>
      <c r="K73" s="48">
        <v>0</v>
      </c>
    </row>
    <row r="74" spans="1:11" x14ac:dyDescent="0.35">
      <c r="A74">
        <v>54</v>
      </c>
      <c r="B74">
        <v>20230669</v>
      </c>
      <c r="C74" t="s">
        <v>681</v>
      </c>
      <c r="D74">
        <v>22705</v>
      </c>
      <c r="E74" t="s">
        <v>488</v>
      </c>
      <c r="F74">
        <v>461</v>
      </c>
      <c r="G74" s="48">
        <v>60000</v>
      </c>
      <c r="H74" s="48">
        <v>60000</v>
      </c>
      <c r="I74" s="48">
        <v>0</v>
      </c>
      <c r="J74" s="48">
        <v>0</v>
      </c>
      <c r="K74" s="48">
        <v>0</v>
      </c>
    </row>
    <row r="75" spans="1:11" x14ac:dyDescent="0.35">
      <c r="A75">
        <v>8</v>
      </c>
      <c r="B75">
        <v>20230539</v>
      </c>
      <c r="C75" t="s">
        <v>681</v>
      </c>
      <c r="D75">
        <v>20270</v>
      </c>
      <c r="E75" t="s">
        <v>28</v>
      </c>
      <c r="F75">
        <v>111</v>
      </c>
      <c r="G75" s="48">
        <v>32338.93</v>
      </c>
      <c r="H75" s="48">
        <v>32338.93</v>
      </c>
      <c r="I75" s="48">
        <v>0</v>
      </c>
      <c r="J75" s="48">
        <v>0</v>
      </c>
      <c r="K75" s="48">
        <v>0</v>
      </c>
    </row>
    <row r="76" spans="1:11" x14ac:dyDescent="0.35">
      <c r="A76">
        <v>48</v>
      </c>
      <c r="B76">
        <v>20230562</v>
      </c>
      <c r="C76" t="s">
        <v>681</v>
      </c>
      <c r="D76">
        <v>22375</v>
      </c>
      <c r="E76" t="s">
        <v>107</v>
      </c>
      <c r="F76">
        <v>467</v>
      </c>
      <c r="G76" s="48">
        <v>35160</v>
      </c>
      <c r="H76" s="48">
        <v>35160</v>
      </c>
      <c r="I76" s="48">
        <v>0</v>
      </c>
      <c r="J76" s="48">
        <v>0</v>
      </c>
      <c r="K76" s="48">
        <v>0</v>
      </c>
    </row>
    <row r="77" spans="1:11" x14ac:dyDescent="0.35">
      <c r="A77">
        <v>50</v>
      </c>
      <c r="B77">
        <v>20231080</v>
      </c>
      <c r="C77" t="s">
        <v>681</v>
      </c>
      <c r="D77">
        <v>22475</v>
      </c>
      <c r="E77" t="s">
        <v>165</v>
      </c>
      <c r="F77">
        <v>471</v>
      </c>
      <c r="G77" s="48">
        <v>74391.94</v>
      </c>
      <c r="H77" s="48">
        <v>74391.94</v>
      </c>
      <c r="I77" s="48">
        <v>0</v>
      </c>
      <c r="J77" s="48">
        <v>0</v>
      </c>
      <c r="K77" s="48">
        <v>0</v>
      </c>
    </row>
    <row r="78" spans="1:11" x14ac:dyDescent="0.35">
      <c r="A78">
        <v>50</v>
      </c>
      <c r="B78">
        <v>20231081</v>
      </c>
      <c r="C78" t="s">
        <v>681</v>
      </c>
      <c r="D78">
        <v>22470</v>
      </c>
      <c r="E78" t="s">
        <v>163</v>
      </c>
      <c r="F78">
        <v>471</v>
      </c>
      <c r="G78" s="48">
        <v>65701.98</v>
      </c>
      <c r="H78" s="48">
        <v>65701.98</v>
      </c>
      <c r="I78" s="48">
        <v>0</v>
      </c>
      <c r="J78" s="48">
        <v>0</v>
      </c>
      <c r="K78" s="48">
        <v>0</v>
      </c>
    </row>
    <row r="79" spans="1:11" x14ac:dyDescent="0.35">
      <c r="A79">
        <v>57</v>
      </c>
      <c r="B79">
        <v>20230635</v>
      </c>
      <c r="C79" t="s">
        <v>681</v>
      </c>
      <c r="D79">
        <v>22880</v>
      </c>
      <c r="E79" t="s">
        <v>128</v>
      </c>
      <c r="F79">
        <v>473</v>
      </c>
      <c r="G79" s="48">
        <v>100000</v>
      </c>
      <c r="H79" s="48">
        <v>100000</v>
      </c>
      <c r="I79" s="48">
        <v>0</v>
      </c>
      <c r="J79" s="48">
        <v>0</v>
      </c>
      <c r="K79" s="48">
        <v>0</v>
      </c>
    </row>
    <row r="80" spans="1:11" x14ac:dyDescent="0.35">
      <c r="A80">
        <v>21</v>
      </c>
      <c r="B80">
        <v>20230567</v>
      </c>
      <c r="C80" t="s">
        <v>681</v>
      </c>
      <c r="D80">
        <v>20815</v>
      </c>
      <c r="E80" t="s">
        <v>289</v>
      </c>
      <c r="F80">
        <v>495</v>
      </c>
      <c r="G80" s="48">
        <v>12000</v>
      </c>
      <c r="H80" s="48">
        <v>12000</v>
      </c>
      <c r="I80" s="48">
        <v>0</v>
      </c>
      <c r="J80" s="48">
        <v>0</v>
      </c>
      <c r="K80" s="48">
        <v>0</v>
      </c>
    </row>
    <row r="81" spans="1:11" x14ac:dyDescent="0.35">
      <c r="A81">
        <v>12</v>
      </c>
      <c r="B81">
        <v>20230659</v>
      </c>
      <c r="C81" t="s">
        <v>681</v>
      </c>
      <c r="D81">
        <v>20475</v>
      </c>
      <c r="E81" t="s">
        <v>134</v>
      </c>
      <c r="F81">
        <v>319</v>
      </c>
      <c r="G81" s="48">
        <v>100000</v>
      </c>
      <c r="H81" s="48">
        <v>49742.23</v>
      </c>
      <c r="I81" s="48">
        <v>50257.77</v>
      </c>
      <c r="J81" s="48">
        <v>0</v>
      </c>
      <c r="K81" s="48">
        <v>0</v>
      </c>
    </row>
    <row r="82" spans="1:11" x14ac:dyDescent="0.35">
      <c r="A82">
        <v>10</v>
      </c>
      <c r="B82">
        <v>20231323</v>
      </c>
      <c r="C82" t="s">
        <v>681</v>
      </c>
      <c r="D82">
        <v>20405</v>
      </c>
      <c r="E82" t="s">
        <v>522</v>
      </c>
      <c r="F82">
        <v>131</v>
      </c>
      <c r="G82" s="48">
        <v>20078.5</v>
      </c>
      <c r="H82" s="48">
        <v>12157</v>
      </c>
      <c r="I82" s="48">
        <v>7921.5</v>
      </c>
      <c r="J82" s="48">
        <v>0</v>
      </c>
      <c r="K82" s="48">
        <v>0</v>
      </c>
    </row>
    <row r="83" spans="1:11" x14ac:dyDescent="0.35">
      <c r="A83">
        <v>7</v>
      </c>
      <c r="B83">
        <v>20230561</v>
      </c>
      <c r="C83" t="s">
        <v>681</v>
      </c>
      <c r="D83">
        <v>27560</v>
      </c>
      <c r="E83" t="s">
        <v>530</v>
      </c>
      <c r="F83">
        <v>501</v>
      </c>
      <c r="G83" s="48">
        <v>4860</v>
      </c>
      <c r="H83" s="48">
        <v>4860</v>
      </c>
      <c r="I83" s="48">
        <v>0</v>
      </c>
      <c r="J83" s="48">
        <v>0</v>
      </c>
      <c r="K83" s="48">
        <v>0</v>
      </c>
    </row>
    <row r="84" spans="1:11" x14ac:dyDescent="0.35">
      <c r="A84">
        <v>42</v>
      </c>
      <c r="B84">
        <v>20230622</v>
      </c>
      <c r="C84" t="s">
        <v>681</v>
      </c>
      <c r="D84">
        <v>21850</v>
      </c>
      <c r="E84" t="s">
        <v>253</v>
      </c>
      <c r="F84">
        <v>371</v>
      </c>
      <c r="G84" s="48">
        <v>14495</v>
      </c>
      <c r="H84" s="48">
        <v>14495</v>
      </c>
      <c r="I84" s="48">
        <v>0</v>
      </c>
      <c r="J84" s="48">
        <v>0</v>
      </c>
      <c r="K84" s="48">
        <v>0</v>
      </c>
    </row>
    <row r="85" spans="1:11" x14ac:dyDescent="0.35">
      <c r="A85">
        <v>48</v>
      </c>
      <c r="B85">
        <v>20230563</v>
      </c>
      <c r="C85" t="s">
        <v>681</v>
      </c>
      <c r="D85">
        <v>22380</v>
      </c>
      <c r="E85" t="s">
        <v>100</v>
      </c>
      <c r="F85">
        <v>531</v>
      </c>
      <c r="G85" s="48">
        <v>99000</v>
      </c>
      <c r="H85" s="48">
        <v>99000</v>
      </c>
      <c r="I85" s="48">
        <v>0</v>
      </c>
      <c r="J85" s="48">
        <v>0</v>
      </c>
      <c r="K85" s="48">
        <v>0</v>
      </c>
    </row>
    <row r="86" spans="1:11" x14ac:dyDescent="0.35">
      <c r="A86">
        <v>26</v>
      </c>
      <c r="B86">
        <v>20230745</v>
      </c>
      <c r="C86" t="s">
        <v>681</v>
      </c>
      <c r="D86">
        <v>21035</v>
      </c>
      <c r="E86" t="s">
        <v>268</v>
      </c>
      <c r="F86">
        <v>351</v>
      </c>
      <c r="G86" s="48">
        <v>18970.830000000002</v>
      </c>
      <c r="H86" s="48">
        <v>18970.830000000002</v>
      </c>
      <c r="I86" s="48">
        <v>0</v>
      </c>
      <c r="J86" s="48">
        <v>0</v>
      </c>
      <c r="K86" s="48">
        <v>0</v>
      </c>
    </row>
    <row r="87" spans="1:11" x14ac:dyDescent="0.35">
      <c r="A87">
        <v>48</v>
      </c>
      <c r="B87">
        <v>20230564</v>
      </c>
      <c r="C87" t="s">
        <v>681</v>
      </c>
      <c r="D87">
        <v>22385</v>
      </c>
      <c r="E87" t="s">
        <v>111</v>
      </c>
      <c r="F87">
        <v>553</v>
      </c>
      <c r="G87" s="48">
        <v>99025</v>
      </c>
      <c r="H87" s="48">
        <v>99025</v>
      </c>
      <c r="I87" s="48">
        <v>0</v>
      </c>
      <c r="J87" s="48">
        <v>0</v>
      </c>
      <c r="K87" s="48">
        <v>0</v>
      </c>
    </row>
    <row r="88" spans="1:11" x14ac:dyDescent="0.35">
      <c r="A88">
        <v>48</v>
      </c>
      <c r="B88">
        <v>20230570</v>
      </c>
      <c r="C88" t="s">
        <v>681</v>
      </c>
      <c r="D88">
        <v>22390</v>
      </c>
      <c r="E88" t="s">
        <v>168</v>
      </c>
      <c r="F88">
        <v>559</v>
      </c>
      <c r="G88" s="48">
        <v>57261.42</v>
      </c>
      <c r="H88" s="48">
        <v>53249.25</v>
      </c>
      <c r="I88" s="48">
        <v>4012.1699999999983</v>
      </c>
      <c r="J88" s="48">
        <v>0</v>
      </c>
      <c r="K88" s="48">
        <v>0</v>
      </c>
    </row>
    <row r="89" spans="1:11" x14ac:dyDescent="0.35">
      <c r="A89">
        <v>10</v>
      </c>
      <c r="B89">
        <v>20231315</v>
      </c>
      <c r="C89" t="s">
        <v>681</v>
      </c>
      <c r="D89">
        <v>27065</v>
      </c>
      <c r="E89" t="s">
        <v>521</v>
      </c>
      <c r="F89">
        <v>131</v>
      </c>
      <c r="G89" s="48">
        <v>2279</v>
      </c>
      <c r="H89" s="48">
        <v>0</v>
      </c>
      <c r="I89" s="48">
        <v>2279</v>
      </c>
      <c r="J89" s="48">
        <v>0</v>
      </c>
      <c r="K89" s="48">
        <v>0</v>
      </c>
    </row>
    <row r="90" spans="1:11" x14ac:dyDescent="0.35">
      <c r="A90">
        <v>36</v>
      </c>
      <c r="B90">
        <v>20231326</v>
      </c>
      <c r="C90" t="s">
        <v>681</v>
      </c>
      <c r="D90">
        <v>26930</v>
      </c>
      <c r="E90" t="s">
        <v>40</v>
      </c>
      <c r="F90">
        <v>568</v>
      </c>
      <c r="G90" s="48">
        <v>34204.839999999997</v>
      </c>
      <c r="H90" s="48">
        <v>34204.839999999997</v>
      </c>
      <c r="I90" s="48">
        <v>0</v>
      </c>
      <c r="J90" s="48">
        <v>0</v>
      </c>
      <c r="K90" s="48">
        <v>0</v>
      </c>
    </row>
    <row r="91" spans="1:11" x14ac:dyDescent="0.35">
      <c r="A91">
        <v>57</v>
      </c>
      <c r="B91">
        <v>20230636</v>
      </c>
      <c r="C91" t="s">
        <v>681</v>
      </c>
      <c r="D91">
        <v>22860</v>
      </c>
      <c r="E91" t="s">
        <v>91</v>
      </c>
      <c r="F91">
        <v>473</v>
      </c>
      <c r="G91" s="48">
        <v>50225</v>
      </c>
      <c r="H91" s="48">
        <v>50225</v>
      </c>
      <c r="I91" s="48">
        <v>0</v>
      </c>
      <c r="J91" s="48">
        <v>0</v>
      </c>
      <c r="K91" s="48">
        <v>0</v>
      </c>
    </row>
    <row r="92" spans="1:11" x14ac:dyDescent="0.35">
      <c r="A92">
        <v>57</v>
      </c>
      <c r="B92">
        <v>20230608</v>
      </c>
      <c r="C92" t="s">
        <v>681</v>
      </c>
      <c r="D92">
        <v>22865</v>
      </c>
      <c r="E92" t="s">
        <v>90</v>
      </c>
      <c r="F92">
        <v>473</v>
      </c>
      <c r="G92" s="48">
        <v>57025</v>
      </c>
      <c r="H92" s="48">
        <v>57025</v>
      </c>
      <c r="I92" s="48">
        <v>0</v>
      </c>
      <c r="J92" s="48">
        <v>0</v>
      </c>
      <c r="K92" s="48">
        <v>0</v>
      </c>
    </row>
    <row r="93" spans="1:11" x14ac:dyDescent="0.35">
      <c r="A93">
        <v>63</v>
      </c>
      <c r="B93">
        <v>20231319</v>
      </c>
      <c r="C93" t="s">
        <v>681</v>
      </c>
      <c r="D93">
        <v>23070</v>
      </c>
      <c r="E93" t="s">
        <v>476</v>
      </c>
      <c r="F93">
        <v>572</v>
      </c>
      <c r="G93" s="48">
        <v>26064</v>
      </c>
      <c r="H93" s="48">
        <v>26064</v>
      </c>
      <c r="I93" s="48">
        <v>0</v>
      </c>
      <c r="J93" s="48">
        <v>0</v>
      </c>
      <c r="K93" s="48">
        <v>0</v>
      </c>
    </row>
    <row r="94" spans="1:11" x14ac:dyDescent="0.35">
      <c r="A94">
        <v>57</v>
      </c>
      <c r="B94">
        <v>20230609</v>
      </c>
      <c r="C94" t="s">
        <v>681</v>
      </c>
      <c r="D94">
        <v>22850</v>
      </c>
      <c r="E94" t="s">
        <v>88</v>
      </c>
      <c r="F94">
        <v>473</v>
      </c>
      <c r="G94" s="48">
        <v>77025</v>
      </c>
      <c r="H94" s="48">
        <v>77025</v>
      </c>
      <c r="I94" s="48">
        <v>0</v>
      </c>
      <c r="J94" s="48">
        <v>0</v>
      </c>
      <c r="K94" s="48">
        <v>0</v>
      </c>
    </row>
    <row r="95" spans="1:11" x14ac:dyDescent="0.35">
      <c r="A95">
        <v>11</v>
      </c>
      <c r="B95">
        <v>20230547</v>
      </c>
      <c r="C95" t="s">
        <v>681</v>
      </c>
      <c r="D95">
        <v>20460</v>
      </c>
      <c r="E95" t="s">
        <v>149</v>
      </c>
      <c r="F95">
        <v>141</v>
      </c>
      <c r="G95" s="48">
        <v>25648.2</v>
      </c>
      <c r="H95" s="48">
        <v>25648.2</v>
      </c>
      <c r="I95" s="48">
        <v>0</v>
      </c>
      <c r="J95" s="48">
        <v>0</v>
      </c>
      <c r="K95" s="48">
        <v>0</v>
      </c>
    </row>
    <row r="96" spans="1:11" x14ac:dyDescent="0.35">
      <c r="A96">
        <v>23</v>
      </c>
      <c r="B96">
        <v>20230643</v>
      </c>
      <c r="C96" t="s">
        <v>681</v>
      </c>
      <c r="D96">
        <v>20905</v>
      </c>
      <c r="E96" t="s">
        <v>370</v>
      </c>
      <c r="F96">
        <v>238</v>
      </c>
      <c r="G96" s="48">
        <v>47413.36</v>
      </c>
      <c r="H96" s="48">
        <v>47413.36</v>
      </c>
      <c r="I96" s="48">
        <v>0</v>
      </c>
      <c r="J96" s="48">
        <v>0</v>
      </c>
      <c r="K96" s="48">
        <v>0</v>
      </c>
    </row>
    <row r="97" spans="2:11" x14ac:dyDescent="0.35">
      <c r="B97" t="s">
        <v>741</v>
      </c>
      <c r="D97" t="s">
        <v>742</v>
      </c>
      <c r="E97" t="s">
        <v>742</v>
      </c>
      <c r="G97" s="48">
        <f>SUBTOTAL(109,Table1[Approved])</f>
        <v>3874094.4400000009</v>
      </c>
      <c r="H97" s="48">
        <f>SUBTOTAL(109,Table1[Payment])</f>
        <v>3342656.74</v>
      </c>
      <c r="I97" s="48">
        <f>SUBTOTAL(109,Table1[Balance])</f>
        <v>531437.70000000007</v>
      </c>
      <c r="J97" s="48"/>
      <c r="K97" s="48"/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DC260C-1BAA-4B18-9D50-E03234976EEF}">
  <dimension ref="A1:K247"/>
  <sheetViews>
    <sheetView workbookViewId="0">
      <pane ySplit="1" topLeftCell="A245" activePane="bottomLeft" state="frozen"/>
      <selection pane="bottomLeft" activeCell="H7" sqref="H7"/>
    </sheetView>
  </sheetViews>
  <sheetFormatPr defaultRowHeight="14.5" x14ac:dyDescent="0.35"/>
  <cols>
    <col min="2" max="2" width="11.6328125" customWidth="1"/>
    <col min="3" max="3" width="10.26953125" customWidth="1"/>
    <col min="5" max="5" width="52.7265625" bestFit="1" customWidth="1"/>
    <col min="6" max="6" width="9.453125" customWidth="1"/>
    <col min="7" max="9" width="13.1796875" bestFit="1" customWidth="1"/>
    <col min="10" max="10" width="14.6328125" customWidth="1"/>
    <col min="11" max="11" width="12.36328125" customWidth="1"/>
  </cols>
  <sheetData>
    <row r="1" spans="1:11" x14ac:dyDescent="0.35">
      <c r="A1" t="s">
        <v>736</v>
      </c>
      <c r="B1" t="s">
        <v>677</v>
      </c>
      <c r="C1" t="s">
        <v>675</v>
      </c>
      <c r="D1" t="s">
        <v>676</v>
      </c>
      <c r="E1" t="s">
        <v>737</v>
      </c>
      <c r="F1" t="s">
        <v>541</v>
      </c>
      <c r="G1" t="s">
        <v>678</v>
      </c>
      <c r="H1" t="s">
        <v>738</v>
      </c>
      <c r="I1" t="s">
        <v>680</v>
      </c>
      <c r="J1" t="s">
        <v>739</v>
      </c>
      <c r="K1" t="s">
        <v>740</v>
      </c>
    </row>
    <row r="2" spans="1:11" x14ac:dyDescent="0.35">
      <c r="A2">
        <v>59</v>
      </c>
      <c r="B2">
        <v>20230922</v>
      </c>
      <c r="C2" t="s">
        <v>681</v>
      </c>
      <c r="D2">
        <v>27070</v>
      </c>
      <c r="E2" t="s">
        <v>484</v>
      </c>
      <c r="F2">
        <v>582</v>
      </c>
      <c r="G2" s="48">
        <v>90000</v>
      </c>
      <c r="H2" s="48">
        <v>629.54999999999995</v>
      </c>
      <c r="I2" s="48">
        <f>G2-H2</f>
        <v>89370.45</v>
      </c>
      <c r="J2" s="48">
        <v>0</v>
      </c>
      <c r="K2" s="48">
        <v>0</v>
      </c>
    </row>
    <row r="3" spans="1:11" x14ac:dyDescent="0.35">
      <c r="A3">
        <v>59</v>
      </c>
      <c r="B3">
        <v>20230921</v>
      </c>
      <c r="C3" t="s">
        <v>681</v>
      </c>
      <c r="D3">
        <v>22925</v>
      </c>
      <c r="E3" t="s">
        <v>485</v>
      </c>
      <c r="F3">
        <v>582</v>
      </c>
      <c r="G3" s="48">
        <v>80000</v>
      </c>
      <c r="H3" s="48">
        <v>0</v>
      </c>
      <c r="I3" s="48">
        <f t="shared" ref="I3:I66" si="0">G3-H3</f>
        <v>80000</v>
      </c>
      <c r="J3" s="48">
        <v>0</v>
      </c>
      <c r="K3" s="48">
        <v>0</v>
      </c>
    </row>
    <row r="4" spans="1:11" x14ac:dyDescent="0.35">
      <c r="A4">
        <v>66</v>
      </c>
      <c r="B4">
        <v>20230985</v>
      </c>
      <c r="C4" t="s">
        <v>681</v>
      </c>
      <c r="D4">
        <v>20975</v>
      </c>
      <c r="E4" t="s">
        <v>145</v>
      </c>
      <c r="F4">
        <v>263</v>
      </c>
      <c r="G4" s="48">
        <v>102248.13</v>
      </c>
      <c r="H4" s="48">
        <v>37048.129999999997</v>
      </c>
      <c r="I4" s="48">
        <f t="shared" si="0"/>
        <v>65200.000000000007</v>
      </c>
      <c r="J4" s="48">
        <v>0</v>
      </c>
      <c r="K4" s="48">
        <v>0</v>
      </c>
    </row>
    <row r="5" spans="1:11" x14ac:dyDescent="0.35">
      <c r="A5">
        <v>59</v>
      </c>
      <c r="B5">
        <v>20230923</v>
      </c>
      <c r="C5" t="s">
        <v>681</v>
      </c>
      <c r="D5">
        <v>22955</v>
      </c>
      <c r="E5" t="s">
        <v>482</v>
      </c>
      <c r="F5">
        <v>582</v>
      </c>
      <c r="G5" s="48">
        <v>100000</v>
      </c>
      <c r="H5" s="48">
        <v>39500.81</v>
      </c>
      <c r="I5" s="48">
        <f t="shared" si="0"/>
        <v>60499.19</v>
      </c>
      <c r="J5" s="48">
        <v>0</v>
      </c>
      <c r="K5" s="48">
        <v>0</v>
      </c>
    </row>
    <row r="6" spans="1:11" x14ac:dyDescent="0.35">
      <c r="A6">
        <v>66</v>
      </c>
      <c r="B6">
        <v>20230986</v>
      </c>
      <c r="C6" t="s">
        <v>681</v>
      </c>
      <c r="D6">
        <v>20970</v>
      </c>
      <c r="E6" t="s">
        <v>475</v>
      </c>
      <c r="F6">
        <v>263</v>
      </c>
      <c r="G6" s="48">
        <v>97015.35</v>
      </c>
      <c r="H6" s="48">
        <v>41315.35</v>
      </c>
      <c r="I6" s="48">
        <f t="shared" si="0"/>
        <v>55700.000000000007</v>
      </c>
      <c r="J6" s="48">
        <v>0</v>
      </c>
      <c r="K6" s="48">
        <v>0</v>
      </c>
    </row>
    <row r="7" spans="1:11" x14ac:dyDescent="0.35">
      <c r="A7">
        <v>40</v>
      </c>
      <c r="B7">
        <v>20230956</v>
      </c>
      <c r="C7" t="s">
        <v>681</v>
      </c>
      <c r="D7">
        <v>27895</v>
      </c>
      <c r="E7" t="s">
        <v>215</v>
      </c>
      <c r="F7">
        <v>357</v>
      </c>
      <c r="G7" s="48">
        <v>94885.43</v>
      </c>
      <c r="H7" s="48">
        <v>45952</v>
      </c>
      <c r="I7" s="48">
        <f t="shared" si="0"/>
        <v>48933.429999999993</v>
      </c>
      <c r="J7" s="48">
        <v>0</v>
      </c>
      <c r="K7" s="48">
        <v>0</v>
      </c>
    </row>
    <row r="8" spans="1:11" x14ac:dyDescent="0.35">
      <c r="A8">
        <v>10</v>
      </c>
      <c r="B8">
        <v>20231347</v>
      </c>
      <c r="C8" t="s">
        <v>681</v>
      </c>
      <c r="D8">
        <v>20405</v>
      </c>
      <c r="E8" t="s">
        <v>522</v>
      </c>
      <c r="F8">
        <v>131</v>
      </c>
      <c r="G8" s="48">
        <v>41043.5</v>
      </c>
      <c r="H8" s="48">
        <v>0</v>
      </c>
      <c r="I8" s="48">
        <f t="shared" si="0"/>
        <v>41043.5</v>
      </c>
      <c r="J8" s="48">
        <v>0</v>
      </c>
      <c r="K8" s="48">
        <v>0</v>
      </c>
    </row>
    <row r="9" spans="1:11" x14ac:dyDescent="0.35">
      <c r="A9">
        <v>10</v>
      </c>
      <c r="B9">
        <v>20231348</v>
      </c>
      <c r="C9" t="s">
        <v>681</v>
      </c>
      <c r="D9">
        <v>20390</v>
      </c>
      <c r="E9" t="s">
        <v>523</v>
      </c>
      <c r="F9">
        <v>131</v>
      </c>
      <c r="G9" s="48">
        <v>37400</v>
      </c>
      <c r="H9" s="48">
        <v>0</v>
      </c>
      <c r="I9" s="48">
        <f t="shared" si="0"/>
        <v>37400</v>
      </c>
      <c r="J9" s="48">
        <v>0</v>
      </c>
      <c r="K9" s="48">
        <v>0</v>
      </c>
    </row>
    <row r="10" spans="1:11" x14ac:dyDescent="0.35">
      <c r="A10">
        <v>10</v>
      </c>
      <c r="B10">
        <v>20231351</v>
      </c>
      <c r="C10" t="s">
        <v>681</v>
      </c>
      <c r="D10">
        <v>20370</v>
      </c>
      <c r="E10" t="s">
        <v>526</v>
      </c>
      <c r="F10">
        <v>131</v>
      </c>
      <c r="G10" s="48">
        <v>37177</v>
      </c>
      <c r="H10" s="48">
        <v>0</v>
      </c>
      <c r="I10" s="48">
        <f t="shared" si="0"/>
        <v>37177</v>
      </c>
      <c r="J10" s="48">
        <v>0</v>
      </c>
      <c r="K10" s="48">
        <v>0</v>
      </c>
    </row>
    <row r="11" spans="1:11" x14ac:dyDescent="0.35">
      <c r="A11">
        <v>48</v>
      </c>
      <c r="B11">
        <v>20230916</v>
      </c>
      <c r="C11" t="s">
        <v>681</v>
      </c>
      <c r="D11">
        <v>22375</v>
      </c>
      <c r="E11" t="s">
        <v>107</v>
      </c>
      <c r="F11">
        <v>467</v>
      </c>
      <c r="G11" s="48">
        <v>40748.82</v>
      </c>
      <c r="H11" s="48">
        <v>6576.39</v>
      </c>
      <c r="I11" s="48">
        <f t="shared" si="0"/>
        <v>34172.43</v>
      </c>
      <c r="J11" s="48">
        <v>0</v>
      </c>
      <c r="K11" s="48">
        <v>0</v>
      </c>
    </row>
    <row r="12" spans="1:11" x14ac:dyDescent="0.35">
      <c r="A12">
        <v>10</v>
      </c>
      <c r="B12">
        <v>20231350</v>
      </c>
      <c r="C12" t="s">
        <v>681</v>
      </c>
      <c r="D12">
        <v>28465</v>
      </c>
      <c r="E12" t="s">
        <v>525</v>
      </c>
      <c r="F12">
        <v>131</v>
      </c>
      <c r="G12" s="48">
        <v>30737</v>
      </c>
      <c r="H12" s="48">
        <v>0</v>
      </c>
      <c r="I12" s="48">
        <f t="shared" si="0"/>
        <v>30737</v>
      </c>
      <c r="J12" s="48">
        <v>0</v>
      </c>
      <c r="K12" s="48">
        <v>0</v>
      </c>
    </row>
    <row r="13" spans="1:11" x14ac:dyDescent="0.35">
      <c r="A13">
        <v>60</v>
      </c>
      <c r="B13">
        <v>20230787</v>
      </c>
      <c r="C13" t="s">
        <v>681</v>
      </c>
      <c r="D13">
        <v>22990</v>
      </c>
      <c r="E13" t="s">
        <v>30</v>
      </c>
      <c r="F13">
        <v>174</v>
      </c>
      <c r="G13" s="48">
        <v>46000</v>
      </c>
      <c r="H13" s="48">
        <v>15565</v>
      </c>
      <c r="I13" s="48">
        <f t="shared" si="0"/>
        <v>30435</v>
      </c>
      <c r="J13" s="48">
        <v>0</v>
      </c>
      <c r="K13" s="48">
        <v>0</v>
      </c>
    </row>
    <row r="14" spans="1:11" x14ac:dyDescent="0.35">
      <c r="A14">
        <v>10</v>
      </c>
      <c r="B14">
        <v>20231349</v>
      </c>
      <c r="C14" t="s">
        <v>681</v>
      </c>
      <c r="D14">
        <v>20420</v>
      </c>
      <c r="E14" t="s">
        <v>524</v>
      </c>
      <c r="F14">
        <v>131</v>
      </c>
      <c r="G14" s="48">
        <v>29569</v>
      </c>
      <c r="H14" s="48">
        <v>0</v>
      </c>
      <c r="I14" s="48">
        <f t="shared" si="0"/>
        <v>29569</v>
      </c>
      <c r="J14" s="48">
        <v>0</v>
      </c>
      <c r="K14" s="48">
        <v>0</v>
      </c>
    </row>
    <row r="15" spans="1:11" x14ac:dyDescent="0.35">
      <c r="A15">
        <v>10</v>
      </c>
      <c r="B15">
        <v>20231346</v>
      </c>
      <c r="C15" t="s">
        <v>681</v>
      </c>
      <c r="D15">
        <v>27065</v>
      </c>
      <c r="E15" t="s">
        <v>521</v>
      </c>
      <c r="F15">
        <v>131</v>
      </c>
      <c r="G15" s="48">
        <v>26773</v>
      </c>
      <c r="H15" s="48">
        <v>0</v>
      </c>
      <c r="I15" s="48">
        <f t="shared" si="0"/>
        <v>26773</v>
      </c>
      <c r="J15" s="48">
        <v>0</v>
      </c>
      <c r="K15" s="48">
        <v>0</v>
      </c>
    </row>
    <row r="16" spans="1:11" x14ac:dyDescent="0.35">
      <c r="A16">
        <v>49</v>
      </c>
      <c r="B16">
        <v>20230991</v>
      </c>
      <c r="C16" t="s">
        <v>681</v>
      </c>
      <c r="D16">
        <v>22440</v>
      </c>
      <c r="E16" t="s">
        <v>229</v>
      </c>
      <c r="F16">
        <v>208</v>
      </c>
      <c r="G16" s="48">
        <v>50000</v>
      </c>
      <c r="H16" s="48">
        <v>24451.26</v>
      </c>
      <c r="I16" s="48">
        <f t="shared" si="0"/>
        <v>25548.74</v>
      </c>
      <c r="J16" s="48">
        <v>0</v>
      </c>
      <c r="K16" s="48">
        <v>0</v>
      </c>
    </row>
    <row r="17" spans="1:11" x14ac:dyDescent="0.35">
      <c r="A17">
        <v>6</v>
      </c>
      <c r="B17">
        <v>20231156</v>
      </c>
      <c r="C17" t="s">
        <v>681</v>
      </c>
      <c r="D17">
        <v>20180</v>
      </c>
      <c r="E17" t="s">
        <v>83</v>
      </c>
      <c r="F17">
        <v>539</v>
      </c>
      <c r="G17" s="48">
        <v>49859</v>
      </c>
      <c r="H17" s="48">
        <v>24858.32</v>
      </c>
      <c r="I17" s="48">
        <f>G17-H17</f>
        <v>25000.68</v>
      </c>
      <c r="J17" s="48">
        <v>0</v>
      </c>
      <c r="K17" s="48">
        <v>0</v>
      </c>
    </row>
    <row r="18" spans="1:11" x14ac:dyDescent="0.35">
      <c r="A18">
        <v>62</v>
      </c>
      <c r="B18">
        <v>20231593</v>
      </c>
      <c r="C18" t="s">
        <v>681</v>
      </c>
      <c r="D18">
        <v>21305</v>
      </c>
      <c r="E18" t="s">
        <v>235</v>
      </c>
      <c r="F18">
        <v>343</v>
      </c>
      <c r="G18" s="48">
        <v>64770</v>
      </c>
      <c r="H18" s="48">
        <v>41971.96</v>
      </c>
      <c r="I18" s="48">
        <f t="shared" si="0"/>
        <v>22798.04</v>
      </c>
      <c r="J18" s="48">
        <v>0</v>
      </c>
      <c r="K18" s="48">
        <v>0</v>
      </c>
    </row>
    <row r="19" spans="1:11" x14ac:dyDescent="0.35">
      <c r="A19">
        <v>84</v>
      </c>
      <c r="B19">
        <v>20231211</v>
      </c>
      <c r="C19" t="s">
        <v>681</v>
      </c>
      <c r="D19">
        <v>21445</v>
      </c>
      <c r="E19" t="s">
        <v>697</v>
      </c>
      <c r="F19">
        <v>317</v>
      </c>
      <c r="G19" s="48">
        <v>100000</v>
      </c>
      <c r="H19" s="48">
        <v>78829.8</v>
      </c>
      <c r="I19" s="48">
        <f t="shared" si="0"/>
        <v>21170.199999999997</v>
      </c>
      <c r="J19" s="48">
        <v>0</v>
      </c>
      <c r="K19" s="48">
        <v>0</v>
      </c>
    </row>
    <row r="20" spans="1:11" x14ac:dyDescent="0.35">
      <c r="A20">
        <v>49</v>
      </c>
      <c r="B20">
        <v>20230969</v>
      </c>
      <c r="C20" t="s">
        <v>681</v>
      </c>
      <c r="D20">
        <v>22425</v>
      </c>
      <c r="E20" t="s">
        <v>230</v>
      </c>
      <c r="F20">
        <v>208</v>
      </c>
      <c r="G20" s="48">
        <v>40000</v>
      </c>
      <c r="H20" s="48">
        <v>19893.84</v>
      </c>
      <c r="I20" s="48">
        <f t="shared" si="0"/>
        <v>20106.16</v>
      </c>
      <c r="J20" s="48">
        <v>0</v>
      </c>
      <c r="K20" s="48">
        <v>0</v>
      </c>
    </row>
    <row r="21" spans="1:11" x14ac:dyDescent="0.35">
      <c r="A21">
        <v>95</v>
      </c>
      <c r="B21">
        <v>20230948</v>
      </c>
      <c r="C21" t="s">
        <v>681</v>
      </c>
      <c r="D21">
        <v>21135</v>
      </c>
      <c r="E21" t="s">
        <v>211</v>
      </c>
      <c r="F21">
        <v>575</v>
      </c>
      <c r="G21" s="48">
        <v>40047</v>
      </c>
      <c r="H21" s="48">
        <v>22082</v>
      </c>
      <c r="I21" s="48">
        <f t="shared" si="0"/>
        <v>17965</v>
      </c>
      <c r="J21" s="48">
        <v>0</v>
      </c>
      <c r="K21" s="48">
        <v>0</v>
      </c>
    </row>
    <row r="22" spans="1:11" x14ac:dyDescent="0.35">
      <c r="A22">
        <v>53</v>
      </c>
      <c r="B22">
        <v>20230924</v>
      </c>
      <c r="C22" t="s">
        <v>681</v>
      </c>
      <c r="D22">
        <v>22620</v>
      </c>
      <c r="E22" t="s">
        <v>216</v>
      </c>
      <c r="F22">
        <v>427</v>
      </c>
      <c r="G22" s="48">
        <v>70205</v>
      </c>
      <c r="H22" s="48">
        <v>52348</v>
      </c>
      <c r="I22" s="48">
        <f t="shared" si="0"/>
        <v>17857</v>
      </c>
      <c r="J22" s="48">
        <v>0</v>
      </c>
      <c r="K22" s="48">
        <v>0</v>
      </c>
    </row>
    <row r="23" spans="1:11" x14ac:dyDescent="0.35">
      <c r="A23">
        <v>37</v>
      </c>
      <c r="B23">
        <v>20230887</v>
      </c>
      <c r="C23" t="s">
        <v>681</v>
      </c>
      <c r="D23">
        <v>21640</v>
      </c>
      <c r="E23" t="s">
        <v>507</v>
      </c>
      <c r="F23">
        <v>335</v>
      </c>
      <c r="G23" s="48">
        <v>17068</v>
      </c>
      <c r="H23" s="48">
        <v>0</v>
      </c>
      <c r="I23" s="48">
        <f t="shared" si="0"/>
        <v>17068</v>
      </c>
      <c r="J23" s="48">
        <v>0</v>
      </c>
      <c r="K23" s="48">
        <v>0</v>
      </c>
    </row>
    <row r="24" spans="1:11" x14ac:dyDescent="0.35">
      <c r="A24">
        <v>40</v>
      </c>
      <c r="B24">
        <v>20230958</v>
      </c>
      <c r="C24" t="s">
        <v>681</v>
      </c>
      <c r="D24">
        <v>21765</v>
      </c>
      <c r="E24" t="s">
        <v>221</v>
      </c>
      <c r="F24">
        <v>357</v>
      </c>
      <c r="G24" s="48">
        <v>52913.5</v>
      </c>
      <c r="H24" s="48">
        <v>36680.5</v>
      </c>
      <c r="I24" s="48">
        <f t="shared" si="0"/>
        <v>16233</v>
      </c>
      <c r="J24" s="48">
        <v>0</v>
      </c>
      <c r="K24" s="48">
        <v>0</v>
      </c>
    </row>
    <row r="25" spans="1:11" x14ac:dyDescent="0.35">
      <c r="A25">
        <v>66</v>
      </c>
      <c r="B25">
        <v>20230981</v>
      </c>
      <c r="C25" t="s">
        <v>681</v>
      </c>
      <c r="D25">
        <v>20965</v>
      </c>
      <c r="E25" t="s">
        <v>147</v>
      </c>
      <c r="F25">
        <v>263</v>
      </c>
      <c r="G25" s="48">
        <v>59458.01</v>
      </c>
      <c r="H25" s="48">
        <v>43833.9</v>
      </c>
      <c r="I25" s="48">
        <f t="shared" si="0"/>
        <v>15624.11</v>
      </c>
      <c r="J25" s="48">
        <v>0</v>
      </c>
      <c r="K25" s="48">
        <v>0</v>
      </c>
    </row>
    <row r="26" spans="1:11" x14ac:dyDescent="0.35">
      <c r="A26">
        <v>37</v>
      </c>
      <c r="B26">
        <v>20230901</v>
      </c>
      <c r="C26" t="s">
        <v>681</v>
      </c>
      <c r="D26">
        <v>21610</v>
      </c>
      <c r="E26" t="s">
        <v>63</v>
      </c>
      <c r="F26">
        <v>335</v>
      </c>
      <c r="G26" s="48">
        <v>24850</v>
      </c>
      <c r="H26" s="48">
        <v>10658.55</v>
      </c>
      <c r="I26" s="48">
        <f t="shared" si="0"/>
        <v>14191.45</v>
      </c>
      <c r="J26" s="48">
        <v>0</v>
      </c>
      <c r="K26" s="48">
        <v>0</v>
      </c>
    </row>
    <row r="27" spans="1:11" x14ac:dyDescent="0.35">
      <c r="A27">
        <v>37</v>
      </c>
      <c r="B27">
        <v>20230849</v>
      </c>
      <c r="C27" t="s">
        <v>681</v>
      </c>
      <c r="D27">
        <v>21560</v>
      </c>
      <c r="E27" t="s">
        <v>62</v>
      </c>
      <c r="F27">
        <v>335</v>
      </c>
      <c r="G27" s="48">
        <v>32800</v>
      </c>
      <c r="H27" s="48">
        <v>18666.900000000001</v>
      </c>
      <c r="I27" s="48">
        <f t="shared" si="0"/>
        <v>14133.099999999999</v>
      </c>
      <c r="J27" s="48">
        <v>0</v>
      </c>
      <c r="K27" s="48">
        <v>0</v>
      </c>
    </row>
    <row r="28" spans="1:11" x14ac:dyDescent="0.35">
      <c r="A28">
        <v>16</v>
      </c>
      <c r="B28">
        <v>20230966</v>
      </c>
      <c r="C28" t="s">
        <v>681</v>
      </c>
      <c r="D28">
        <v>20575</v>
      </c>
      <c r="E28" t="s">
        <v>223</v>
      </c>
      <c r="F28">
        <v>173</v>
      </c>
      <c r="G28" s="48">
        <v>111000</v>
      </c>
      <c r="H28" s="48">
        <v>98578</v>
      </c>
      <c r="I28" s="48">
        <f t="shared" si="0"/>
        <v>12422</v>
      </c>
      <c r="J28" s="48">
        <v>0</v>
      </c>
      <c r="K28" s="48">
        <v>0</v>
      </c>
    </row>
    <row r="29" spans="1:11" x14ac:dyDescent="0.35">
      <c r="A29">
        <v>59</v>
      </c>
      <c r="B29">
        <v>20230963</v>
      </c>
      <c r="C29" t="s">
        <v>681</v>
      </c>
      <c r="D29">
        <v>22950</v>
      </c>
      <c r="E29" t="s">
        <v>483</v>
      </c>
      <c r="F29">
        <v>582</v>
      </c>
      <c r="G29" s="48">
        <v>15000</v>
      </c>
      <c r="H29" s="48">
        <v>3120</v>
      </c>
      <c r="I29" s="48">
        <f t="shared" si="0"/>
        <v>11880</v>
      </c>
      <c r="J29" s="48">
        <v>0</v>
      </c>
      <c r="K29" s="48">
        <v>0</v>
      </c>
    </row>
    <row r="30" spans="1:11" x14ac:dyDescent="0.35">
      <c r="A30">
        <v>16</v>
      </c>
      <c r="B30">
        <v>20230961</v>
      </c>
      <c r="C30" t="s">
        <v>681</v>
      </c>
      <c r="D30">
        <v>20605</v>
      </c>
      <c r="E30" t="s">
        <v>225</v>
      </c>
      <c r="F30">
        <v>281</v>
      </c>
      <c r="G30" s="48">
        <v>76300</v>
      </c>
      <c r="H30" s="48">
        <v>64694</v>
      </c>
      <c r="I30" s="48">
        <f t="shared" si="0"/>
        <v>11606</v>
      </c>
      <c r="J30" s="48">
        <v>0</v>
      </c>
      <c r="K30" s="48">
        <v>0</v>
      </c>
    </row>
    <row r="31" spans="1:11" x14ac:dyDescent="0.35">
      <c r="A31">
        <v>40</v>
      </c>
      <c r="B31">
        <v>20230960</v>
      </c>
      <c r="C31" t="s">
        <v>681</v>
      </c>
      <c r="D31">
        <v>21760</v>
      </c>
      <c r="E31" t="s">
        <v>219</v>
      </c>
      <c r="F31">
        <v>357</v>
      </c>
      <c r="G31" s="48">
        <v>47613</v>
      </c>
      <c r="H31" s="48">
        <v>36586</v>
      </c>
      <c r="I31" s="48">
        <f t="shared" si="0"/>
        <v>11027</v>
      </c>
      <c r="J31" s="48">
        <v>0</v>
      </c>
      <c r="K31" s="48">
        <v>0</v>
      </c>
    </row>
    <row r="32" spans="1:11" x14ac:dyDescent="0.35">
      <c r="A32">
        <v>45</v>
      </c>
      <c r="B32">
        <v>20231099</v>
      </c>
      <c r="C32" t="s">
        <v>681</v>
      </c>
      <c r="D32">
        <v>22120</v>
      </c>
      <c r="E32" t="s">
        <v>503</v>
      </c>
      <c r="F32">
        <v>369</v>
      </c>
      <c r="G32" s="48">
        <v>44902.54</v>
      </c>
      <c r="H32" s="48">
        <v>34878.25</v>
      </c>
      <c r="I32" s="48">
        <f t="shared" si="0"/>
        <v>10024.290000000001</v>
      </c>
      <c r="J32" s="48">
        <v>0</v>
      </c>
      <c r="K32" s="48">
        <v>0</v>
      </c>
    </row>
    <row r="33" spans="1:11" x14ac:dyDescent="0.35">
      <c r="A33">
        <v>30</v>
      </c>
      <c r="B33">
        <v>20231251</v>
      </c>
      <c r="C33" t="s">
        <v>681</v>
      </c>
      <c r="D33">
        <v>21260</v>
      </c>
      <c r="E33" t="s">
        <v>511</v>
      </c>
      <c r="F33">
        <v>285</v>
      </c>
      <c r="G33" s="48">
        <v>32000</v>
      </c>
      <c r="H33" s="48">
        <v>22727.98</v>
      </c>
      <c r="I33" s="48">
        <f t="shared" si="0"/>
        <v>9272.02</v>
      </c>
      <c r="J33" s="48">
        <v>0</v>
      </c>
      <c r="K33" s="48">
        <v>0</v>
      </c>
    </row>
    <row r="34" spans="1:11" x14ac:dyDescent="0.35">
      <c r="A34">
        <v>45</v>
      </c>
      <c r="B34">
        <v>20231098</v>
      </c>
      <c r="C34" t="s">
        <v>681</v>
      </c>
      <c r="D34">
        <v>22115</v>
      </c>
      <c r="E34" t="s">
        <v>502</v>
      </c>
      <c r="F34">
        <v>369</v>
      </c>
      <c r="G34" s="48">
        <v>28300</v>
      </c>
      <c r="H34" s="48">
        <v>22145.439999999999</v>
      </c>
      <c r="I34" s="48">
        <f t="shared" si="0"/>
        <v>6154.5600000000013</v>
      </c>
      <c r="J34" s="48">
        <v>0</v>
      </c>
      <c r="K34" s="48">
        <v>0</v>
      </c>
    </row>
    <row r="35" spans="1:11" x14ac:dyDescent="0.35">
      <c r="A35">
        <v>80</v>
      </c>
      <c r="B35">
        <v>20230824</v>
      </c>
      <c r="C35" t="s">
        <v>681</v>
      </c>
      <c r="D35">
        <v>22150</v>
      </c>
      <c r="E35" t="s">
        <v>79</v>
      </c>
      <c r="F35">
        <v>486</v>
      </c>
      <c r="G35" s="48">
        <v>93155.99</v>
      </c>
      <c r="H35" s="48">
        <v>87038.03</v>
      </c>
      <c r="I35" s="48">
        <f t="shared" si="0"/>
        <v>6117.9600000000064</v>
      </c>
      <c r="J35" s="48">
        <v>0</v>
      </c>
      <c r="K35" s="48">
        <v>0</v>
      </c>
    </row>
    <row r="36" spans="1:11" x14ac:dyDescent="0.35">
      <c r="A36">
        <v>43</v>
      </c>
      <c r="B36">
        <v>20231035</v>
      </c>
      <c r="C36" t="s">
        <v>681</v>
      </c>
      <c r="D36">
        <v>26970</v>
      </c>
      <c r="E36" t="s">
        <v>504</v>
      </c>
      <c r="F36">
        <v>401</v>
      </c>
      <c r="G36" s="48">
        <v>88145</v>
      </c>
      <c r="H36" s="48">
        <v>82824.66</v>
      </c>
      <c r="I36" s="48">
        <f t="shared" si="0"/>
        <v>5320.3399999999965</v>
      </c>
      <c r="J36" s="48">
        <v>0</v>
      </c>
      <c r="K36" s="48">
        <v>0</v>
      </c>
    </row>
    <row r="37" spans="1:11" x14ac:dyDescent="0.35">
      <c r="A37">
        <v>43</v>
      </c>
      <c r="B37">
        <v>20230979</v>
      </c>
      <c r="C37" t="s">
        <v>681</v>
      </c>
      <c r="D37">
        <v>21995</v>
      </c>
      <c r="E37" t="s">
        <v>110</v>
      </c>
      <c r="F37">
        <v>401</v>
      </c>
      <c r="G37" s="48">
        <v>92257</v>
      </c>
      <c r="H37" s="48">
        <v>87637.27</v>
      </c>
      <c r="I37" s="48">
        <f t="shared" si="0"/>
        <v>4619.7299999999959</v>
      </c>
      <c r="J37" s="48">
        <v>0</v>
      </c>
      <c r="K37" s="48">
        <v>0</v>
      </c>
    </row>
    <row r="38" spans="1:11" x14ac:dyDescent="0.35">
      <c r="A38">
        <v>1051</v>
      </c>
      <c r="B38">
        <v>20231138</v>
      </c>
      <c r="C38" t="s">
        <v>681</v>
      </c>
      <c r="D38">
        <v>22445</v>
      </c>
      <c r="E38" t="s">
        <v>443</v>
      </c>
      <c r="F38">
        <v>1052</v>
      </c>
      <c r="G38" s="48">
        <v>85743</v>
      </c>
      <c r="H38" s="48">
        <v>81737.69</v>
      </c>
      <c r="I38" s="48">
        <f t="shared" si="0"/>
        <v>4005.3099999999977</v>
      </c>
      <c r="J38" s="48">
        <v>0</v>
      </c>
      <c r="K38" s="48">
        <v>0</v>
      </c>
    </row>
    <row r="39" spans="1:11" x14ac:dyDescent="0.35">
      <c r="A39">
        <v>60</v>
      </c>
      <c r="B39">
        <v>20230780</v>
      </c>
      <c r="C39" t="s">
        <v>681</v>
      </c>
      <c r="D39">
        <v>22960</v>
      </c>
      <c r="E39" t="s">
        <v>481</v>
      </c>
      <c r="F39">
        <v>174</v>
      </c>
      <c r="G39" s="48">
        <v>6325</v>
      </c>
      <c r="H39" s="48">
        <v>3825</v>
      </c>
      <c r="I39" s="48">
        <f t="shared" si="0"/>
        <v>2500</v>
      </c>
      <c r="J39" s="48">
        <v>0</v>
      </c>
      <c r="K39" s="48">
        <v>0</v>
      </c>
    </row>
    <row r="40" spans="1:11" x14ac:dyDescent="0.35">
      <c r="A40">
        <v>60</v>
      </c>
      <c r="B40">
        <v>20230781</v>
      </c>
      <c r="C40" t="s">
        <v>681</v>
      </c>
      <c r="D40">
        <v>22995</v>
      </c>
      <c r="E40" t="s">
        <v>478</v>
      </c>
      <c r="F40">
        <v>174</v>
      </c>
      <c r="G40" s="48">
        <v>4800</v>
      </c>
      <c r="H40" s="48">
        <v>2550</v>
      </c>
      <c r="I40" s="48">
        <f t="shared" si="0"/>
        <v>2250</v>
      </c>
      <c r="J40" s="48">
        <v>0</v>
      </c>
      <c r="K40" s="48">
        <v>0</v>
      </c>
    </row>
    <row r="41" spans="1:11" x14ac:dyDescent="0.35">
      <c r="A41">
        <v>80</v>
      </c>
      <c r="B41">
        <v>20230860</v>
      </c>
      <c r="C41" t="s">
        <v>681</v>
      </c>
      <c r="D41">
        <v>22135</v>
      </c>
      <c r="E41" t="s">
        <v>81</v>
      </c>
      <c r="F41">
        <v>486</v>
      </c>
      <c r="G41" s="48">
        <v>95150.22</v>
      </c>
      <c r="H41" s="48">
        <v>79718.63</v>
      </c>
      <c r="I41" s="48">
        <f t="shared" si="0"/>
        <v>15431.589999999997</v>
      </c>
      <c r="J41" s="48">
        <v>0</v>
      </c>
      <c r="K41" s="48">
        <v>0</v>
      </c>
    </row>
    <row r="42" spans="1:11" x14ac:dyDescent="0.35">
      <c r="A42">
        <v>80</v>
      </c>
      <c r="B42">
        <v>20230823</v>
      </c>
      <c r="C42" t="s">
        <v>681</v>
      </c>
      <c r="D42">
        <v>22145</v>
      </c>
      <c r="E42" t="s">
        <v>76</v>
      </c>
      <c r="F42">
        <v>486</v>
      </c>
      <c r="G42" s="48">
        <v>95652.59</v>
      </c>
      <c r="H42" s="48">
        <v>93732.6</v>
      </c>
      <c r="I42" s="48">
        <f t="shared" si="0"/>
        <v>1919.9899999999907</v>
      </c>
      <c r="J42" s="48">
        <v>0</v>
      </c>
      <c r="K42" s="48">
        <v>0</v>
      </c>
    </row>
    <row r="43" spans="1:11" x14ac:dyDescent="0.35">
      <c r="A43">
        <v>80</v>
      </c>
      <c r="B43">
        <v>20230857</v>
      </c>
      <c r="C43" t="s">
        <v>681</v>
      </c>
      <c r="D43">
        <v>22165</v>
      </c>
      <c r="E43" t="s">
        <v>80</v>
      </c>
      <c r="F43">
        <v>486</v>
      </c>
      <c r="G43" s="48">
        <v>63239</v>
      </c>
      <c r="H43" s="48">
        <v>54682.45</v>
      </c>
      <c r="I43" s="48">
        <f t="shared" si="0"/>
        <v>8556.5500000000029</v>
      </c>
      <c r="J43" s="48">
        <v>0</v>
      </c>
      <c r="K43" s="48">
        <v>0</v>
      </c>
    </row>
    <row r="44" spans="1:11" x14ac:dyDescent="0.35">
      <c r="A44">
        <v>2</v>
      </c>
      <c r="B44">
        <v>20231124</v>
      </c>
      <c r="C44" t="s">
        <v>681</v>
      </c>
      <c r="D44">
        <v>29201</v>
      </c>
      <c r="E44" t="s">
        <v>539</v>
      </c>
      <c r="F44">
        <v>269</v>
      </c>
      <c r="G44" s="48">
        <v>200000</v>
      </c>
      <c r="H44" s="48">
        <v>198248.17</v>
      </c>
      <c r="I44" s="48">
        <f t="shared" si="0"/>
        <v>1751.8299999999872</v>
      </c>
      <c r="J44" s="48">
        <v>0</v>
      </c>
      <c r="K44" s="48">
        <v>0</v>
      </c>
    </row>
    <row r="45" spans="1:11" x14ac:dyDescent="0.35">
      <c r="A45">
        <v>60</v>
      </c>
      <c r="B45">
        <v>20230782</v>
      </c>
      <c r="C45" t="s">
        <v>681</v>
      </c>
      <c r="D45">
        <v>22970</v>
      </c>
      <c r="E45" t="s">
        <v>47</v>
      </c>
      <c r="F45">
        <v>174</v>
      </c>
      <c r="G45" s="48">
        <v>13625</v>
      </c>
      <c r="H45" s="48">
        <v>12325</v>
      </c>
      <c r="I45" s="48">
        <f t="shared" si="0"/>
        <v>1300</v>
      </c>
      <c r="J45" s="48">
        <v>0</v>
      </c>
      <c r="K45" s="48">
        <v>0</v>
      </c>
    </row>
    <row r="46" spans="1:11" x14ac:dyDescent="0.35">
      <c r="A46">
        <v>2</v>
      </c>
      <c r="B46">
        <v>20231122</v>
      </c>
      <c r="C46" t="s">
        <v>681</v>
      </c>
      <c r="D46">
        <v>20040</v>
      </c>
      <c r="E46" t="s">
        <v>232</v>
      </c>
      <c r="F46">
        <v>269</v>
      </c>
      <c r="G46" s="48">
        <v>189500</v>
      </c>
      <c r="H46" s="48">
        <v>188394.49</v>
      </c>
      <c r="I46" s="48">
        <f t="shared" si="0"/>
        <v>1105.5100000000093</v>
      </c>
      <c r="J46" s="48">
        <v>0</v>
      </c>
      <c r="K46" s="48">
        <v>0</v>
      </c>
    </row>
    <row r="47" spans="1:11" x14ac:dyDescent="0.35">
      <c r="A47">
        <v>19</v>
      </c>
      <c r="B47">
        <v>20230792</v>
      </c>
      <c r="C47" t="s">
        <v>681</v>
      </c>
      <c r="D47">
        <v>20715</v>
      </c>
      <c r="E47" t="s">
        <v>247</v>
      </c>
      <c r="F47">
        <v>377</v>
      </c>
      <c r="G47" s="48">
        <v>117870</v>
      </c>
      <c r="H47" s="48">
        <v>116909</v>
      </c>
      <c r="I47" s="48">
        <f t="shared" si="0"/>
        <v>961</v>
      </c>
      <c r="J47" s="48">
        <v>0</v>
      </c>
      <c r="K47" s="48">
        <v>0</v>
      </c>
    </row>
    <row r="48" spans="1:11" x14ac:dyDescent="0.35">
      <c r="A48">
        <v>434</v>
      </c>
      <c r="B48">
        <v>20231324</v>
      </c>
      <c r="C48" t="s">
        <v>681</v>
      </c>
      <c r="D48">
        <v>29193</v>
      </c>
      <c r="E48" t="s">
        <v>172</v>
      </c>
      <c r="F48">
        <v>712</v>
      </c>
      <c r="G48" s="48">
        <v>40350</v>
      </c>
      <c r="H48" s="48">
        <v>39460</v>
      </c>
      <c r="I48" s="48">
        <f t="shared" si="0"/>
        <v>890</v>
      </c>
      <c r="J48" s="48">
        <v>0</v>
      </c>
      <c r="K48" s="48">
        <v>0</v>
      </c>
    </row>
    <row r="49" spans="1:11" x14ac:dyDescent="0.35">
      <c r="A49">
        <v>1032</v>
      </c>
      <c r="B49">
        <v>20231015</v>
      </c>
      <c r="C49" t="s">
        <v>681</v>
      </c>
      <c r="D49">
        <v>27780</v>
      </c>
      <c r="E49" t="s">
        <v>448</v>
      </c>
      <c r="F49">
        <v>1033</v>
      </c>
      <c r="G49" s="48">
        <v>9412.59</v>
      </c>
      <c r="H49" s="48">
        <v>8989.2199999999993</v>
      </c>
      <c r="I49" s="48">
        <f t="shared" si="0"/>
        <v>423.3700000000008</v>
      </c>
      <c r="J49" s="48">
        <v>0</v>
      </c>
      <c r="K49" s="48">
        <v>0</v>
      </c>
    </row>
    <row r="50" spans="1:11" x14ac:dyDescent="0.35">
      <c r="A50">
        <v>87</v>
      </c>
      <c r="B50">
        <v>20230813</v>
      </c>
      <c r="C50" t="s">
        <v>681</v>
      </c>
      <c r="D50">
        <v>28990</v>
      </c>
      <c r="E50" t="s">
        <v>150</v>
      </c>
      <c r="F50">
        <v>342</v>
      </c>
      <c r="G50" s="48">
        <v>27558</v>
      </c>
      <c r="H50" s="48">
        <v>27149.39</v>
      </c>
      <c r="I50" s="48">
        <f t="shared" si="0"/>
        <v>408.61000000000058</v>
      </c>
      <c r="J50" s="48">
        <v>0</v>
      </c>
      <c r="K50" s="48">
        <v>0</v>
      </c>
    </row>
    <row r="51" spans="1:11" x14ac:dyDescent="0.35">
      <c r="A51">
        <v>1094</v>
      </c>
      <c r="B51">
        <v>20231222</v>
      </c>
      <c r="C51" t="s">
        <v>681</v>
      </c>
      <c r="D51">
        <v>20520</v>
      </c>
      <c r="E51" t="s">
        <v>440</v>
      </c>
      <c r="F51">
        <v>1095</v>
      </c>
      <c r="G51" s="48">
        <v>88000</v>
      </c>
      <c r="H51" s="48">
        <v>87997.5</v>
      </c>
      <c r="I51" s="48">
        <f t="shared" si="0"/>
        <v>2.5</v>
      </c>
      <c r="J51" s="48">
        <v>0</v>
      </c>
      <c r="K51" s="48">
        <v>0</v>
      </c>
    </row>
    <row r="52" spans="1:11" x14ac:dyDescent="0.35">
      <c r="A52">
        <v>53</v>
      </c>
      <c r="B52">
        <v>20230838</v>
      </c>
      <c r="C52" t="s">
        <v>681</v>
      </c>
      <c r="D52">
        <v>22600</v>
      </c>
      <c r="E52" t="s">
        <v>98</v>
      </c>
      <c r="F52">
        <v>167</v>
      </c>
      <c r="G52" s="48">
        <v>23648.47</v>
      </c>
      <c r="H52" s="48">
        <v>23647.32</v>
      </c>
      <c r="I52" s="48">
        <f t="shared" si="0"/>
        <v>1.1500000000014552</v>
      </c>
      <c r="J52" s="48">
        <v>0</v>
      </c>
      <c r="K52" s="48">
        <v>0</v>
      </c>
    </row>
    <row r="53" spans="1:11" x14ac:dyDescent="0.35">
      <c r="A53">
        <v>90</v>
      </c>
      <c r="B53">
        <v>20231005</v>
      </c>
      <c r="C53" t="s">
        <v>681</v>
      </c>
      <c r="D53">
        <v>20795</v>
      </c>
      <c r="E53" t="s">
        <v>466</v>
      </c>
      <c r="F53">
        <v>225</v>
      </c>
      <c r="G53" s="48">
        <v>75000</v>
      </c>
      <c r="H53" s="48">
        <v>75000</v>
      </c>
      <c r="I53" s="48">
        <f t="shared" si="0"/>
        <v>0</v>
      </c>
      <c r="J53" s="48">
        <v>0</v>
      </c>
      <c r="K53" s="48">
        <v>0</v>
      </c>
    </row>
    <row r="54" spans="1:11" x14ac:dyDescent="0.35">
      <c r="A54">
        <v>60</v>
      </c>
      <c r="B54">
        <v>20230785</v>
      </c>
      <c r="C54" t="s">
        <v>681</v>
      </c>
      <c r="D54">
        <v>22965</v>
      </c>
      <c r="E54" t="s">
        <v>480</v>
      </c>
      <c r="F54">
        <v>174</v>
      </c>
      <c r="G54" s="48">
        <v>6800</v>
      </c>
      <c r="H54" s="48">
        <v>6800</v>
      </c>
      <c r="I54" s="48">
        <f t="shared" si="0"/>
        <v>0</v>
      </c>
      <c r="J54" s="48">
        <v>0</v>
      </c>
      <c r="K54" s="48">
        <v>0</v>
      </c>
    </row>
    <row r="55" spans="1:11" x14ac:dyDescent="0.35">
      <c r="A55">
        <v>72</v>
      </c>
      <c r="B55">
        <v>20230915</v>
      </c>
      <c r="C55" t="s">
        <v>681</v>
      </c>
      <c r="D55">
        <v>22480</v>
      </c>
      <c r="E55" t="s">
        <v>471</v>
      </c>
      <c r="F55">
        <v>15</v>
      </c>
      <c r="G55" s="48">
        <v>78000</v>
      </c>
      <c r="H55" s="48">
        <v>78000</v>
      </c>
      <c r="I55" s="48">
        <f t="shared" si="0"/>
        <v>0</v>
      </c>
      <c r="J55" s="48">
        <v>0</v>
      </c>
      <c r="K55" s="48">
        <v>0</v>
      </c>
    </row>
    <row r="56" spans="1:11" x14ac:dyDescent="0.35">
      <c r="A56">
        <v>39</v>
      </c>
      <c r="B56">
        <v>20230820</v>
      </c>
      <c r="C56" t="s">
        <v>681</v>
      </c>
      <c r="D56">
        <v>21745</v>
      </c>
      <c r="E56" t="s">
        <v>692</v>
      </c>
      <c r="F56">
        <v>17</v>
      </c>
      <c r="G56" s="48">
        <v>73095.8</v>
      </c>
      <c r="H56" s="48">
        <v>73095.8</v>
      </c>
      <c r="I56" s="48">
        <f t="shared" si="0"/>
        <v>0</v>
      </c>
      <c r="J56" s="48">
        <v>0</v>
      </c>
      <c r="K56" s="48">
        <v>0</v>
      </c>
    </row>
    <row r="57" spans="1:11" x14ac:dyDescent="0.35">
      <c r="A57">
        <v>46</v>
      </c>
      <c r="B57">
        <v>20230869</v>
      </c>
      <c r="C57" t="s">
        <v>681</v>
      </c>
      <c r="D57">
        <v>22130</v>
      </c>
      <c r="E57" t="s">
        <v>501</v>
      </c>
      <c r="F57">
        <v>19</v>
      </c>
      <c r="G57" s="48">
        <v>29314.07</v>
      </c>
      <c r="H57" s="48">
        <v>29314.07</v>
      </c>
      <c r="I57" s="48">
        <f t="shared" si="0"/>
        <v>0</v>
      </c>
      <c r="J57" s="48">
        <v>0</v>
      </c>
      <c r="K57" s="48">
        <v>0</v>
      </c>
    </row>
    <row r="58" spans="1:11" x14ac:dyDescent="0.35">
      <c r="A58">
        <v>2</v>
      </c>
      <c r="B58">
        <v>20231107</v>
      </c>
      <c r="C58" t="s">
        <v>681</v>
      </c>
      <c r="D58">
        <v>20010</v>
      </c>
      <c r="E58" t="s">
        <v>282</v>
      </c>
      <c r="F58">
        <v>23</v>
      </c>
      <c r="G58" s="48">
        <v>80681.73</v>
      </c>
      <c r="H58" s="48">
        <v>80681.73</v>
      </c>
      <c r="I58" s="48">
        <f t="shared" si="0"/>
        <v>0</v>
      </c>
      <c r="J58" s="48">
        <v>0</v>
      </c>
      <c r="K58" s="48">
        <v>0</v>
      </c>
    </row>
    <row r="59" spans="1:11" x14ac:dyDescent="0.35">
      <c r="A59">
        <v>106</v>
      </c>
      <c r="B59">
        <v>20230939</v>
      </c>
      <c r="C59" t="s">
        <v>681</v>
      </c>
      <c r="D59">
        <v>22740</v>
      </c>
      <c r="E59" t="s">
        <v>119</v>
      </c>
      <c r="F59">
        <v>534</v>
      </c>
      <c r="G59" s="48">
        <v>15753.38</v>
      </c>
      <c r="H59" s="48">
        <v>15753.38</v>
      </c>
      <c r="I59" s="48">
        <f t="shared" si="0"/>
        <v>0</v>
      </c>
      <c r="J59" s="48">
        <v>0</v>
      </c>
      <c r="K59" s="48">
        <v>0</v>
      </c>
    </row>
    <row r="60" spans="1:11" x14ac:dyDescent="0.35">
      <c r="A60">
        <v>15</v>
      </c>
      <c r="B60">
        <v>20231075</v>
      </c>
      <c r="C60" t="s">
        <v>681</v>
      </c>
      <c r="D60">
        <v>20530</v>
      </c>
      <c r="E60" t="s">
        <v>173</v>
      </c>
      <c r="F60">
        <v>29</v>
      </c>
      <c r="G60" s="48">
        <v>13950</v>
      </c>
      <c r="H60" s="48">
        <v>13950</v>
      </c>
      <c r="I60" s="48">
        <f t="shared" si="0"/>
        <v>0</v>
      </c>
      <c r="J60" s="48">
        <v>0</v>
      </c>
      <c r="K60" s="48">
        <v>0</v>
      </c>
    </row>
    <row r="61" spans="1:11" x14ac:dyDescent="0.35">
      <c r="A61">
        <v>37</v>
      </c>
      <c r="B61">
        <v>20230881</v>
      </c>
      <c r="C61" t="s">
        <v>681</v>
      </c>
      <c r="D61">
        <v>21545</v>
      </c>
      <c r="E61" t="s">
        <v>66</v>
      </c>
      <c r="F61">
        <v>335</v>
      </c>
      <c r="G61" s="48">
        <v>22127.65</v>
      </c>
      <c r="H61" s="48">
        <v>20127.650000000001</v>
      </c>
      <c r="I61" s="48">
        <f t="shared" si="0"/>
        <v>2000</v>
      </c>
      <c r="J61" s="48">
        <v>0</v>
      </c>
      <c r="K61" s="48">
        <v>0</v>
      </c>
    </row>
    <row r="62" spans="1:11" x14ac:dyDescent="0.35">
      <c r="A62">
        <v>86</v>
      </c>
      <c r="B62">
        <v>20230914</v>
      </c>
      <c r="C62" t="s">
        <v>681</v>
      </c>
      <c r="D62">
        <v>22485</v>
      </c>
      <c r="E62" t="s">
        <v>469</v>
      </c>
      <c r="F62">
        <v>31</v>
      </c>
      <c r="G62" s="48">
        <v>57500</v>
      </c>
      <c r="H62" s="48">
        <v>57500</v>
      </c>
      <c r="I62" s="48">
        <f t="shared" si="0"/>
        <v>0</v>
      </c>
      <c r="J62" s="48">
        <v>0</v>
      </c>
      <c r="K62" s="48">
        <v>0</v>
      </c>
    </row>
    <row r="63" spans="1:11" x14ac:dyDescent="0.35">
      <c r="A63">
        <v>74</v>
      </c>
      <c r="B63">
        <v>20230878</v>
      </c>
      <c r="C63" t="s">
        <v>681</v>
      </c>
      <c r="D63">
        <v>22045</v>
      </c>
      <c r="E63" t="s">
        <v>287</v>
      </c>
      <c r="F63">
        <v>33</v>
      </c>
      <c r="G63" s="48">
        <v>1943.24</v>
      </c>
      <c r="H63" s="48">
        <v>1943.24</v>
      </c>
      <c r="I63" s="48">
        <f t="shared" si="0"/>
        <v>0</v>
      </c>
      <c r="J63" s="48">
        <v>0</v>
      </c>
      <c r="K63" s="48">
        <v>0</v>
      </c>
    </row>
    <row r="64" spans="1:11" x14ac:dyDescent="0.35">
      <c r="A64">
        <v>74</v>
      </c>
      <c r="B64">
        <v>20230879</v>
      </c>
      <c r="C64" t="s">
        <v>681</v>
      </c>
      <c r="D64">
        <v>22030</v>
      </c>
      <c r="E64" t="s">
        <v>284</v>
      </c>
      <c r="F64">
        <v>33</v>
      </c>
      <c r="G64" s="48">
        <v>2284.1</v>
      </c>
      <c r="H64" s="48">
        <v>2284.1</v>
      </c>
      <c r="I64" s="48">
        <f t="shared" si="0"/>
        <v>0</v>
      </c>
      <c r="J64" s="48">
        <v>0</v>
      </c>
      <c r="K64" s="48">
        <v>0</v>
      </c>
    </row>
    <row r="65" spans="1:11" x14ac:dyDescent="0.35">
      <c r="A65">
        <v>19</v>
      </c>
      <c r="B65">
        <v>20230767</v>
      </c>
      <c r="C65" t="s">
        <v>681</v>
      </c>
      <c r="D65">
        <v>20695</v>
      </c>
      <c r="E65" t="s">
        <v>239</v>
      </c>
      <c r="F65">
        <v>199</v>
      </c>
      <c r="G65" s="48">
        <v>31965</v>
      </c>
      <c r="H65" s="48">
        <v>31965</v>
      </c>
      <c r="I65" s="48">
        <f t="shared" si="0"/>
        <v>0</v>
      </c>
      <c r="J65" s="48">
        <v>0</v>
      </c>
      <c r="K65" s="48">
        <v>0</v>
      </c>
    </row>
    <row r="66" spans="1:11" x14ac:dyDescent="0.35">
      <c r="A66">
        <v>23</v>
      </c>
      <c r="B66">
        <v>20230951</v>
      </c>
      <c r="C66" t="s">
        <v>681</v>
      </c>
      <c r="D66">
        <v>20860</v>
      </c>
      <c r="E66" t="s">
        <v>152</v>
      </c>
      <c r="F66">
        <v>39</v>
      </c>
      <c r="G66" s="48">
        <v>20000</v>
      </c>
      <c r="H66" s="48">
        <v>20000</v>
      </c>
      <c r="I66" s="48">
        <f t="shared" si="0"/>
        <v>0</v>
      </c>
      <c r="J66" s="48">
        <v>0</v>
      </c>
      <c r="K66" s="48">
        <v>0</v>
      </c>
    </row>
    <row r="67" spans="1:11" x14ac:dyDescent="0.35">
      <c r="A67">
        <v>25</v>
      </c>
      <c r="B67">
        <v>20231096</v>
      </c>
      <c r="C67" t="s">
        <v>681</v>
      </c>
      <c r="D67">
        <v>28555</v>
      </c>
      <c r="E67" t="s">
        <v>73</v>
      </c>
      <c r="F67">
        <v>41</v>
      </c>
      <c r="G67" s="48">
        <v>8688</v>
      </c>
      <c r="H67" s="48">
        <v>8688</v>
      </c>
      <c r="I67" s="48">
        <f t="shared" ref="I67:I130" si="1">G67-H67</f>
        <v>0</v>
      </c>
      <c r="J67" s="48">
        <v>0</v>
      </c>
      <c r="K67" s="48">
        <v>0</v>
      </c>
    </row>
    <row r="68" spans="1:11" x14ac:dyDescent="0.35">
      <c r="A68">
        <v>37</v>
      </c>
      <c r="B68">
        <v>20230882</v>
      </c>
      <c r="C68" t="s">
        <v>681</v>
      </c>
      <c r="D68">
        <v>21600</v>
      </c>
      <c r="E68" t="s">
        <v>65</v>
      </c>
      <c r="F68">
        <v>335</v>
      </c>
      <c r="G68" s="48">
        <v>12309.15</v>
      </c>
      <c r="H68" s="48">
        <v>11669.15</v>
      </c>
      <c r="I68" s="48">
        <f t="shared" si="1"/>
        <v>640</v>
      </c>
      <c r="J68" s="48">
        <v>0</v>
      </c>
      <c r="K68" s="48">
        <v>0</v>
      </c>
    </row>
    <row r="69" spans="1:11" x14ac:dyDescent="0.35">
      <c r="A69">
        <v>3</v>
      </c>
      <c r="B69">
        <v>20230987</v>
      </c>
      <c r="C69" t="s">
        <v>681</v>
      </c>
      <c r="D69">
        <v>27035</v>
      </c>
      <c r="E69" t="s">
        <v>271</v>
      </c>
      <c r="F69">
        <v>51</v>
      </c>
      <c r="G69" s="48">
        <v>9800</v>
      </c>
      <c r="H69" s="48">
        <v>9800</v>
      </c>
      <c r="I69" s="48">
        <f t="shared" si="1"/>
        <v>0</v>
      </c>
      <c r="J69" s="48">
        <v>0</v>
      </c>
      <c r="K69" s="48">
        <v>0</v>
      </c>
    </row>
    <row r="70" spans="1:11" x14ac:dyDescent="0.35">
      <c r="A70">
        <v>3</v>
      </c>
      <c r="B70">
        <v>20230984</v>
      </c>
      <c r="C70" t="s">
        <v>681</v>
      </c>
      <c r="D70">
        <v>20050</v>
      </c>
      <c r="E70" t="s">
        <v>538</v>
      </c>
      <c r="F70">
        <v>51</v>
      </c>
      <c r="G70" s="48">
        <v>14300</v>
      </c>
      <c r="H70" s="48">
        <v>14300</v>
      </c>
      <c r="I70" s="48">
        <f t="shared" si="1"/>
        <v>0</v>
      </c>
      <c r="J70" s="48">
        <v>0</v>
      </c>
      <c r="K70" s="48">
        <v>0</v>
      </c>
    </row>
    <row r="71" spans="1:11" x14ac:dyDescent="0.35">
      <c r="A71">
        <v>35</v>
      </c>
      <c r="B71">
        <v>20230978</v>
      </c>
      <c r="C71" t="s">
        <v>681</v>
      </c>
      <c r="D71">
        <v>21400</v>
      </c>
      <c r="E71" t="s">
        <v>297</v>
      </c>
      <c r="F71">
        <v>53</v>
      </c>
      <c r="G71" s="48">
        <v>21940</v>
      </c>
      <c r="H71" s="48">
        <v>21940</v>
      </c>
      <c r="I71" s="48">
        <f t="shared" si="1"/>
        <v>0</v>
      </c>
      <c r="J71" s="48">
        <v>0</v>
      </c>
      <c r="K71" s="48">
        <v>0</v>
      </c>
    </row>
    <row r="72" spans="1:11" x14ac:dyDescent="0.35">
      <c r="A72">
        <v>42</v>
      </c>
      <c r="B72">
        <v>20230798</v>
      </c>
      <c r="C72" t="s">
        <v>681</v>
      </c>
      <c r="D72">
        <v>21865</v>
      </c>
      <c r="E72" t="s">
        <v>293</v>
      </c>
      <c r="F72">
        <v>371</v>
      </c>
      <c r="G72" s="48">
        <v>8000</v>
      </c>
      <c r="H72" s="48">
        <v>8000</v>
      </c>
      <c r="I72" s="48">
        <f t="shared" si="1"/>
        <v>0</v>
      </c>
      <c r="J72" s="48">
        <v>0</v>
      </c>
      <c r="K72" s="48">
        <v>0</v>
      </c>
    </row>
    <row r="73" spans="1:11" x14ac:dyDescent="0.35">
      <c r="A73">
        <v>42</v>
      </c>
      <c r="B73">
        <v>20230799</v>
      </c>
      <c r="C73" t="s">
        <v>681</v>
      </c>
      <c r="D73">
        <v>21895</v>
      </c>
      <c r="E73" t="s">
        <v>246</v>
      </c>
      <c r="F73">
        <v>371</v>
      </c>
      <c r="G73" s="48">
        <v>52477</v>
      </c>
      <c r="H73" s="48">
        <v>52477</v>
      </c>
      <c r="I73" s="48">
        <f t="shared" si="1"/>
        <v>0</v>
      </c>
      <c r="J73" s="48">
        <v>0</v>
      </c>
      <c r="K73" s="48">
        <v>0</v>
      </c>
    </row>
    <row r="74" spans="1:11" x14ac:dyDescent="0.35">
      <c r="A74">
        <v>46</v>
      </c>
      <c r="B74">
        <v>20230866</v>
      </c>
      <c r="C74" t="s">
        <v>681</v>
      </c>
      <c r="D74">
        <v>22155</v>
      </c>
      <c r="E74" t="s">
        <v>500</v>
      </c>
      <c r="F74">
        <v>352</v>
      </c>
      <c r="G74" s="48">
        <v>1342.66</v>
      </c>
      <c r="H74" s="48">
        <v>1342.66</v>
      </c>
      <c r="I74" s="48">
        <f t="shared" si="1"/>
        <v>0</v>
      </c>
      <c r="J74" s="48">
        <v>0</v>
      </c>
      <c r="K74" s="48">
        <v>0</v>
      </c>
    </row>
    <row r="75" spans="1:11" x14ac:dyDescent="0.35">
      <c r="A75">
        <v>67</v>
      </c>
      <c r="B75">
        <v>20231050</v>
      </c>
      <c r="C75" t="s">
        <v>681</v>
      </c>
      <c r="D75">
        <v>27375</v>
      </c>
      <c r="E75" t="s">
        <v>693</v>
      </c>
      <c r="F75">
        <v>57</v>
      </c>
      <c r="G75" s="48">
        <v>27312</v>
      </c>
      <c r="H75" s="48">
        <v>27312</v>
      </c>
      <c r="I75" s="48">
        <f t="shared" si="1"/>
        <v>0</v>
      </c>
      <c r="J75" s="48">
        <v>0</v>
      </c>
      <c r="K75" s="48">
        <v>0</v>
      </c>
    </row>
    <row r="76" spans="1:11" x14ac:dyDescent="0.35">
      <c r="A76">
        <v>1007</v>
      </c>
      <c r="B76">
        <v>20231071</v>
      </c>
      <c r="C76" t="s">
        <v>681</v>
      </c>
      <c r="D76">
        <v>22420</v>
      </c>
      <c r="E76" t="s">
        <v>451</v>
      </c>
      <c r="F76">
        <v>1008</v>
      </c>
      <c r="G76" s="48">
        <v>29741</v>
      </c>
      <c r="H76" s="48">
        <v>29741</v>
      </c>
      <c r="I76" s="48">
        <f t="shared" si="1"/>
        <v>0</v>
      </c>
      <c r="J76" s="48">
        <v>0</v>
      </c>
      <c r="K76" s="48">
        <v>0</v>
      </c>
    </row>
    <row r="77" spans="1:11" x14ac:dyDescent="0.35">
      <c r="A77">
        <v>4</v>
      </c>
      <c r="B77">
        <v>20231000</v>
      </c>
      <c r="C77" t="s">
        <v>681</v>
      </c>
      <c r="D77">
        <v>20090</v>
      </c>
      <c r="E77" t="s">
        <v>537</v>
      </c>
      <c r="F77">
        <v>388</v>
      </c>
      <c r="G77" s="48">
        <v>15000</v>
      </c>
      <c r="H77" s="48">
        <v>15000</v>
      </c>
      <c r="I77" s="48">
        <f t="shared" si="1"/>
        <v>0</v>
      </c>
      <c r="J77" s="48">
        <v>0</v>
      </c>
      <c r="K77" s="48">
        <v>0</v>
      </c>
    </row>
    <row r="78" spans="1:11" x14ac:dyDescent="0.35">
      <c r="A78">
        <v>42</v>
      </c>
      <c r="B78">
        <v>20230800</v>
      </c>
      <c r="C78" t="s">
        <v>681</v>
      </c>
      <c r="D78">
        <v>21925</v>
      </c>
      <c r="E78" t="s">
        <v>270</v>
      </c>
      <c r="F78">
        <v>371</v>
      </c>
      <c r="G78" s="48">
        <v>8500</v>
      </c>
      <c r="H78" s="48">
        <v>8500</v>
      </c>
      <c r="I78" s="48">
        <f t="shared" si="1"/>
        <v>0</v>
      </c>
      <c r="J78" s="48">
        <v>0</v>
      </c>
      <c r="K78" s="48">
        <v>0</v>
      </c>
    </row>
    <row r="79" spans="1:11" x14ac:dyDescent="0.35">
      <c r="A79">
        <v>48</v>
      </c>
      <c r="B79">
        <v>20230793</v>
      </c>
      <c r="C79" t="s">
        <v>681</v>
      </c>
      <c r="D79">
        <v>22335</v>
      </c>
      <c r="E79" t="s">
        <v>105</v>
      </c>
      <c r="F79">
        <v>75</v>
      </c>
      <c r="G79" s="48">
        <v>3252.41</v>
      </c>
      <c r="H79" s="48">
        <v>3252.41</v>
      </c>
      <c r="I79" s="48">
        <f t="shared" si="1"/>
        <v>0</v>
      </c>
      <c r="J79" s="48">
        <v>0</v>
      </c>
      <c r="K79" s="48">
        <v>0</v>
      </c>
    </row>
    <row r="80" spans="1:11" x14ac:dyDescent="0.35">
      <c r="A80">
        <v>49</v>
      </c>
      <c r="B80">
        <v>20230967</v>
      </c>
      <c r="C80" t="s">
        <v>681</v>
      </c>
      <c r="D80">
        <v>22430</v>
      </c>
      <c r="E80" t="s">
        <v>490</v>
      </c>
      <c r="F80">
        <v>208</v>
      </c>
      <c r="G80" s="48">
        <v>10530</v>
      </c>
      <c r="H80" s="48">
        <v>10530</v>
      </c>
      <c r="I80" s="48">
        <f t="shared" si="1"/>
        <v>0</v>
      </c>
      <c r="J80" s="48">
        <v>0</v>
      </c>
      <c r="K80" s="48">
        <v>0</v>
      </c>
    </row>
    <row r="81" spans="1:11" x14ac:dyDescent="0.35">
      <c r="A81">
        <v>24</v>
      </c>
      <c r="B81">
        <v>20231335</v>
      </c>
      <c r="C81" t="s">
        <v>681</v>
      </c>
      <c r="D81">
        <v>26810</v>
      </c>
      <c r="E81" t="s">
        <v>193</v>
      </c>
      <c r="F81">
        <v>555</v>
      </c>
      <c r="G81" s="48">
        <v>20000</v>
      </c>
      <c r="H81" s="48">
        <v>20000</v>
      </c>
      <c r="I81" s="48">
        <f t="shared" si="1"/>
        <v>0</v>
      </c>
      <c r="J81" s="48">
        <v>0</v>
      </c>
      <c r="K81" s="48">
        <v>0</v>
      </c>
    </row>
    <row r="82" spans="1:11" x14ac:dyDescent="0.35">
      <c r="A82">
        <v>60</v>
      </c>
      <c r="B82">
        <v>20230786</v>
      </c>
      <c r="C82" t="s">
        <v>681</v>
      </c>
      <c r="D82">
        <v>22975</v>
      </c>
      <c r="E82" t="s">
        <v>54</v>
      </c>
      <c r="F82">
        <v>174</v>
      </c>
      <c r="G82" s="48">
        <v>19365</v>
      </c>
      <c r="H82" s="48">
        <v>19365</v>
      </c>
      <c r="I82" s="48">
        <f t="shared" si="1"/>
        <v>0</v>
      </c>
      <c r="J82" s="48">
        <v>0</v>
      </c>
      <c r="K82" s="48">
        <v>0</v>
      </c>
    </row>
    <row r="83" spans="1:11" x14ac:dyDescent="0.35">
      <c r="A83">
        <v>60</v>
      </c>
      <c r="B83">
        <v>20230790</v>
      </c>
      <c r="C83" t="s">
        <v>681</v>
      </c>
      <c r="D83">
        <v>22985</v>
      </c>
      <c r="E83" t="s">
        <v>60</v>
      </c>
      <c r="F83">
        <v>174</v>
      </c>
      <c r="G83" s="48">
        <v>21600</v>
      </c>
      <c r="H83" s="48">
        <v>21600</v>
      </c>
      <c r="I83" s="48">
        <f t="shared" si="1"/>
        <v>0</v>
      </c>
      <c r="J83" s="48">
        <v>0</v>
      </c>
      <c r="K83" s="48">
        <v>0</v>
      </c>
    </row>
    <row r="84" spans="1:11" x14ac:dyDescent="0.35">
      <c r="A84">
        <v>42</v>
      </c>
      <c r="B84">
        <v>20230801</v>
      </c>
      <c r="C84" t="s">
        <v>681</v>
      </c>
      <c r="D84">
        <v>21930</v>
      </c>
      <c r="E84" t="s">
        <v>249</v>
      </c>
      <c r="F84">
        <v>371</v>
      </c>
      <c r="G84" s="48">
        <v>65129.94</v>
      </c>
      <c r="H84" s="48">
        <v>65129.94</v>
      </c>
      <c r="I84" s="48">
        <f t="shared" si="1"/>
        <v>0</v>
      </c>
      <c r="J84" s="48">
        <v>0</v>
      </c>
      <c r="K84" s="48">
        <v>0</v>
      </c>
    </row>
    <row r="85" spans="1:11" x14ac:dyDescent="0.35">
      <c r="A85">
        <v>82</v>
      </c>
      <c r="B85">
        <v>20231250</v>
      </c>
      <c r="C85" t="s">
        <v>681</v>
      </c>
      <c r="D85">
        <v>20500</v>
      </c>
      <c r="E85" t="s">
        <v>207</v>
      </c>
      <c r="F85">
        <v>93</v>
      </c>
      <c r="G85" s="48">
        <v>100000</v>
      </c>
      <c r="H85" s="48">
        <v>100000</v>
      </c>
      <c r="I85" s="48">
        <f t="shared" si="1"/>
        <v>0</v>
      </c>
      <c r="J85" s="48">
        <v>0</v>
      </c>
      <c r="K85" s="48">
        <v>0</v>
      </c>
    </row>
    <row r="86" spans="1:11" x14ac:dyDescent="0.35">
      <c r="A86">
        <v>39</v>
      </c>
      <c r="B86">
        <v>20230822</v>
      </c>
      <c r="C86" t="s">
        <v>681</v>
      </c>
      <c r="D86">
        <v>21750</v>
      </c>
      <c r="E86" t="s">
        <v>694</v>
      </c>
      <c r="F86">
        <v>17</v>
      </c>
      <c r="G86" s="48">
        <v>35171</v>
      </c>
      <c r="H86" s="48">
        <v>35171</v>
      </c>
      <c r="I86" s="48">
        <f t="shared" si="1"/>
        <v>0</v>
      </c>
      <c r="J86" s="48">
        <v>0</v>
      </c>
      <c r="K86" s="48">
        <v>0</v>
      </c>
    </row>
    <row r="87" spans="1:11" x14ac:dyDescent="0.35">
      <c r="A87">
        <v>201</v>
      </c>
      <c r="B87">
        <v>20230816</v>
      </c>
      <c r="C87" t="s">
        <v>681</v>
      </c>
      <c r="D87">
        <v>22025</v>
      </c>
      <c r="E87" t="s">
        <v>288</v>
      </c>
      <c r="F87">
        <v>998</v>
      </c>
      <c r="G87" s="48">
        <v>35000</v>
      </c>
      <c r="H87" s="48">
        <v>35000</v>
      </c>
      <c r="I87" s="48">
        <f t="shared" si="1"/>
        <v>0</v>
      </c>
      <c r="J87" s="48">
        <v>0</v>
      </c>
      <c r="K87" s="48">
        <v>0</v>
      </c>
    </row>
    <row r="88" spans="1:11" x14ac:dyDescent="0.35">
      <c r="A88">
        <v>16</v>
      </c>
      <c r="B88">
        <v>20230933</v>
      </c>
      <c r="C88" t="s">
        <v>681</v>
      </c>
      <c r="D88">
        <v>20590</v>
      </c>
      <c r="E88" t="s">
        <v>182</v>
      </c>
      <c r="F88">
        <v>172</v>
      </c>
      <c r="G88" s="48">
        <v>10000</v>
      </c>
      <c r="H88" s="48">
        <v>10000</v>
      </c>
      <c r="I88" s="48">
        <f t="shared" si="1"/>
        <v>0</v>
      </c>
      <c r="J88" s="48">
        <v>0</v>
      </c>
      <c r="K88" s="48">
        <v>0</v>
      </c>
    </row>
    <row r="89" spans="1:11" x14ac:dyDescent="0.35">
      <c r="A89">
        <v>100</v>
      </c>
      <c r="B89">
        <v>20230938</v>
      </c>
      <c r="C89" t="s">
        <v>681</v>
      </c>
      <c r="D89">
        <v>20175</v>
      </c>
      <c r="E89" t="s">
        <v>242</v>
      </c>
      <c r="F89">
        <v>115</v>
      </c>
      <c r="G89" s="48">
        <v>39001.629999999997</v>
      </c>
      <c r="H89" s="48">
        <v>39001.629999999997</v>
      </c>
      <c r="I89" s="48">
        <f t="shared" si="1"/>
        <v>0</v>
      </c>
      <c r="J89" s="48">
        <v>0</v>
      </c>
      <c r="K89" s="48">
        <v>0</v>
      </c>
    </row>
    <row r="90" spans="1:11" x14ac:dyDescent="0.35">
      <c r="A90">
        <v>49</v>
      </c>
      <c r="B90">
        <v>20230968</v>
      </c>
      <c r="C90" t="s">
        <v>681</v>
      </c>
      <c r="D90">
        <v>27515</v>
      </c>
      <c r="E90" t="s">
        <v>24</v>
      </c>
      <c r="F90">
        <v>208</v>
      </c>
      <c r="G90" s="48">
        <v>18611.439999999999</v>
      </c>
      <c r="H90" s="48">
        <v>18611.439999999999</v>
      </c>
      <c r="I90" s="48">
        <f t="shared" si="1"/>
        <v>0</v>
      </c>
      <c r="J90" s="48">
        <v>0</v>
      </c>
      <c r="K90" s="48">
        <v>0</v>
      </c>
    </row>
    <row r="91" spans="1:11" x14ac:dyDescent="0.35">
      <c r="A91">
        <v>410</v>
      </c>
      <c r="B91">
        <v>20231338</v>
      </c>
      <c r="C91" t="s">
        <v>681</v>
      </c>
      <c r="D91">
        <v>28575</v>
      </c>
      <c r="E91" t="s">
        <v>459</v>
      </c>
      <c r="F91">
        <v>723</v>
      </c>
      <c r="G91" s="48">
        <v>3344</v>
      </c>
      <c r="H91" s="48">
        <v>3344</v>
      </c>
      <c r="I91" s="48">
        <f t="shared" si="1"/>
        <v>0</v>
      </c>
      <c r="J91" s="48">
        <v>0</v>
      </c>
      <c r="K91" s="48">
        <v>0</v>
      </c>
    </row>
    <row r="92" spans="1:11" x14ac:dyDescent="0.35">
      <c r="A92">
        <v>4</v>
      </c>
      <c r="B92">
        <v>20231001</v>
      </c>
      <c r="C92" t="s">
        <v>681</v>
      </c>
      <c r="D92">
        <v>20095</v>
      </c>
      <c r="E92" t="s">
        <v>536</v>
      </c>
      <c r="F92">
        <v>388</v>
      </c>
      <c r="G92" s="48">
        <v>14936.73</v>
      </c>
      <c r="H92" s="48">
        <v>14936.73</v>
      </c>
      <c r="I92" s="48">
        <f t="shared" si="1"/>
        <v>0</v>
      </c>
      <c r="J92" s="48">
        <v>0</v>
      </c>
      <c r="K92" s="48">
        <v>0</v>
      </c>
    </row>
    <row r="93" spans="1:11" x14ac:dyDescent="0.35">
      <c r="A93">
        <v>17</v>
      </c>
      <c r="B93">
        <v>20230902</v>
      </c>
      <c r="C93" t="s">
        <v>681</v>
      </c>
      <c r="D93">
        <v>20625</v>
      </c>
      <c r="E93" t="s">
        <v>520</v>
      </c>
      <c r="F93">
        <v>476</v>
      </c>
      <c r="G93" s="48">
        <v>1700</v>
      </c>
      <c r="H93" s="48">
        <v>1700</v>
      </c>
      <c r="I93" s="48">
        <f t="shared" si="1"/>
        <v>0</v>
      </c>
      <c r="J93" s="48">
        <v>0</v>
      </c>
      <c r="K93" s="48">
        <v>0</v>
      </c>
    </row>
    <row r="94" spans="1:11" x14ac:dyDescent="0.35">
      <c r="A94">
        <v>106</v>
      </c>
      <c r="B94">
        <v>20230940</v>
      </c>
      <c r="C94" t="s">
        <v>681</v>
      </c>
      <c r="D94">
        <v>22745</v>
      </c>
      <c r="E94" t="s">
        <v>118</v>
      </c>
      <c r="F94">
        <v>534</v>
      </c>
      <c r="G94" s="48">
        <v>15492.35</v>
      </c>
      <c r="H94" s="48">
        <v>15492.35</v>
      </c>
      <c r="I94" s="48">
        <f t="shared" si="1"/>
        <v>0</v>
      </c>
      <c r="J94" s="48">
        <v>0</v>
      </c>
      <c r="K94" s="48">
        <v>0</v>
      </c>
    </row>
    <row r="95" spans="1:11" x14ac:dyDescent="0.35">
      <c r="A95">
        <v>15</v>
      </c>
      <c r="B95">
        <v>20231076</v>
      </c>
      <c r="C95" t="s">
        <v>681</v>
      </c>
      <c r="D95">
        <v>28050</v>
      </c>
      <c r="E95" t="s">
        <v>179</v>
      </c>
      <c r="F95">
        <v>261</v>
      </c>
      <c r="G95" s="48">
        <v>60005.19</v>
      </c>
      <c r="H95" s="48">
        <v>60005.19</v>
      </c>
      <c r="I95" s="48">
        <f t="shared" si="1"/>
        <v>0</v>
      </c>
      <c r="J95" s="48">
        <v>0</v>
      </c>
      <c r="K95" s="48">
        <v>0</v>
      </c>
    </row>
    <row r="96" spans="1:11" x14ac:dyDescent="0.35">
      <c r="A96">
        <v>53</v>
      </c>
      <c r="B96">
        <v>20231023</v>
      </c>
      <c r="C96" t="s">
        <v>681</v>
      </c>
      <c r="D96">
        <v>22595</v>
      </c>
      <c r="E96" t="s">
        <v>489</v>
      </c>
      <c r="F96">
        <v>127</v>
      </c>
      <c r="G96" s="48">
        <v>48605.440000000002</v>
      </c>
      <c r="H96" s="48">
        <v>48605.440000000002</v>
      </c>
      <c r="I96" s="48">
        <f t="shared" si="1"/>
        <v>0</v>
      </c>
      <c r="J96" s="48">
        <v>0</v>
      </c>
      <c r="K96" s="48">
        <v>0</v>
      </c>
    </row>
    <row r="97" spans="1:11" x14ac:dyDescent="0.35">
      <c r="A97">
        <v>93</v>
      </c>
      <c r="B97">
        <v>20230917</v>
      </c>
      <c r="C97" t="s">
        <v>681</v>
      </c>
      <c r="D97">
        <v>21665</v>
      </c>
      <c r="E97" t="s">
        <v>299</v>
      </c>
      <c r="F97">
        <v>363</v>
      </c>
      <c r="G97" s="48">
        <v>7258.01</v>
      </c>
      <c r="H97" s="48">
        <v>7258.01</v>
      </c>
      <c r="I97" s="48">
        <f t="shared" si="1"/>
        <v>0</v>
      </c>
      <c r="J97" s="48">
        <v>0</v>
      </c>
      <c r="K97" s="48">
        <v>0</v>
      </c>
    </row>
    <row r="98" spans="1:11" x14ac:dyDescent="0.35">
      <c r="A98">
        <v>1027</v>
      </c>
      <c r="B98">
        <v>20231320</v>
      </c>
      <c r="C98" t="s">
        <v>681</v>
      </c>
      <c r="D98">
        <v>22235</v>
      </c>
      <c r="E98" t="s">
        <v>450</v>
      </c>
      <c r="F98">
        <v>1028</v>
      </c>
      <c r="G98" s="48">
        <v>75000</v>
      </c>
      <c r="H98" s="48">
        <v>75000</v>
      </c>
      <c r="I98" s="48">
        <f t="shared" si="1"/>
        <v>0</v>
      </c>
      <c r="J98" s="48">
        <v>0</v>
      </c>
      <c r="K98" s="48">
        <v>0</v>
      </c>
    </row>
    <row r="99" spans="1:11" x14ac:dyDescent="0.35">
      <c r="A99">
        <v>1028</v>
      </c>
      <c r="B99">
        <v>20231304</v>
      </c>
      <c r="C99" t="s">
        <v>681</v>
      </c>
      <c r="D99">
        <v>22240</v>
      </c>
      <c r="E99" t="s">
        <v>449</v>
      </c>
      <c r="F99">
        <v>1029</v>
      </c>
      <c r="G99" s="48">
        <v>97365.47</v>
      </c>
      <c r="H99" s="48">
        <v>31395</v>
      </c>
      <c r="I99" s="48">
        <f t="shared" si="1"/>
        <v>65970.47</v>
      </c>
      <c r="J99" s="48">
        <v>0</v>
      </c>
      <c r="K99" s="48">
        <v>0</v>
      </c>
    </row>
    <row r="100" spans="1:11" x14ac:dyDescent="0.35">
      <c r="A100">
        <v>67</v>
      </c>
      <c r="B100">
        <v>20231020</v>
      </c>
      <c r="C100" t="s">
        <v>681</v>
      </c>
      <c r="D100">
        <v>20685</v>
      </c>
      <c r="E100" t="s">
        <v>695</v>
      </c>
      <c r="F100">
        <v>149</v>
      </c>
      <c r="G100" s="48">
        <v>37312</v>
      </c>
      <c r="H100" s="48">
        <v>37312</v>
      </c>
      <c r="I100" s="48">
        <f t="shared" si="1"/>
        <v>0</v>
      </c>
      <c r="J100" s="48">
        <v>0</v>
      </c>
      <c r="K100" s="48">
        <v>0</v>
      </c>
    </row>
    <row r="101" spans="1:11" x14ac:dyDescent="0.35">
      <c r="A101">
        <v>74</v>
      </c>
      <c r="B101">
        <v>20230880</v>
      </c>
      <c r="C101" t="s">
        <v>681</v>
      </c>
      <c r="D101">
        <v>29010</v>
      </c>
      <c r="E101" t="s">
        <v>279</v>
      </c>
      <c r="F101">
        <v>33</v>
      </c>
      <c r="G101" s="48">
        <v>1890.55</v>
      </c>
      <c r="H101" s="48">
        <v>1890.55</v>
      </c>
      <c r="I101" s="48">
        <f t="shared" si="1"/>
        <v>0</v>
      </c>
      <c r="J101" s="48">
        <v>0</v>
      </c>
      <c r="K101" s="48">
        <v>0</v>
      </c>
    </row>
    <row r="102" spans="1:11" x14ac:dyDescent="0.35">
      <c r="A102">
        <v>16</v>
      </c>
      <c r="B102">
        <v>20230934</v>
      </c>
      <c r="C102" t="s">
        <v>681</v>
      </c>
      <c r="D102">
        <v>20565</v>
      </c>
      <c r="E102" t="s">
        <v>209</v>
      </c>
      <c r="F102">
        <v>153</v>
      </c>
      <c r="G102" s="48">
        <v>3000</v>
      </c>
      <c r="H102" s="48">
        <v>3000</v>
      </c>
      <c r="I102" s="48">
        <f t="shared" si="1"/>
        <v>0</v>
      </c>
      <c r="J102" s="48">
        <v>0</v>
      </c>
      <c r="K102" s="48">
        <v>0</v>
      </c>
    </row>
    <row r="103" spans="1:11" x14ac:dyDescent="0.35">
      <c r="A103">
        <v>83</v>
      </c>
      <c r="B103">
        <v>20230806</v>
      </c>
      <c r="C103" t="s">
        <v>681</v>
      </c>
      <c r="D103">
        <v>20525</v>
      </c>
      <c r="E103" t="s">
        <v>155</v>
      </c>
      <c r="F103">
        <v>189</v>
      </c>
      <c r="G103" s="48">
        <v>8279</v>
      </c>
      <c r="H103" s="48">
        <v>8279</v>
      </c>
      <c r="I103" s="48">
        <f t="shared" si="1"/>
        <v>0</v>
      </c>
      <c r="J103" s="48">
        <v>0</v>
      </c>
      <c r="K103" s="48">
        <v>0</v>
      </c>
    </row>
    <row r="104" spans="1:11" x14ac:dyDescent="0.35">
      <c r="A104">
        <v>30</v>
      </c>
      <c r="B104">
        <v>20231269</v>
      </c>
      <c r="C104" t="s">
        <v>681</v>
      </c>
      <c r="D104">
        <v>21290</v>
      </c>
      <c r="E104" t="s">
        <v>513</v>
      </c>
      <c r="F104">
        <v>285</v>
      </c>
      <c r="G104" s="48">
        <v>32000</v>
      </c>
      <c r="H104" s="48">
        <v>32000</v>
      </c>
      <c r="I104" s="48">
        <f t="shared" si="1"/>
        <v>0</v>
      </c>
      <c r="J104" s="48">
        <v>0</v>
      </c>
      <c r="K104" s="48">
        <v>0</v>
      </c>
    </row>
    <row r="105" spans="1:11" x14ac:dyDescent="0.35">
      <c r="A105">
        <v>62</v>
      </c>
      <c r="C105" t="s">
        <v>681</v>
      </c>
      <c r="D105">
        <v>21325</v>
      </c>
      <c r="E105" t="s">
        <v>198</v>
      </c>
      <c r="F105">
        <v>343</v>
      </c>
      <c r="G105" s="48">
        <v>0</v>
      </c>
      <c r="H105" s="48">
        <v>0</v>
      </c>
      <c r="I105" s="48">
        <f t="shared" si="1"/>
        <v>0</v>
      </c>
      <c r="J105" s="48">
        <v>0</v>
      </c>
      <c r="K105" s="48">
        <v>0</v>
      </c>
    </row>
    <row r="106" spans="1:11" x14ac:dyDescent="0.35">
      <c r="A106">
        <v>14</v>
      </c>
      <c r="B106">
        <v>20231248</v>
      </c>
      <c r="C106" t="s">
        <v>681</v>
      </c>
      <c r="D106">
        <v>26510</v>
      </c>
      <c r="E106" t="s">
        <v>291</v>
      </c>
      <c r="F106">
        <v>165</v>
      </c>
      <c r="G106" s="48">
        <v>75000</v>
      </c>
      <c r="H106" s="48">
        <v>75000</v>
      </c>
      <c r="I106" s="48">
        <f t="shared" si="1"/>
        <v>0</v>
      </c>
      <c r="J106" s="48">
        <v>0</v>
      </c>
      <c r="K106" s="48">
        <v>0</v>
      </c>
    </row>
    <row r="107" spans="1:11" x14ac:dyDescent="0.35">
      <c r="A107">
        <v>20</v>
      </c>
      <c r="B107">
        <v>20231038</v>
      </c>
      <c r="C107" t="s">
        <v>681</v>
      </c>
      <c r="D107">
        <v>20735</v>
      </c>
      <c r="E107" t="s">
        <v>518</v>
      </c>
      <c r="F107">
        <v>171</v>
      </c>
      <c r="G107" s="48">
        <v>14942.29</v>
      </c>
      <c r="H107" s="48">
        <v>14942.29</v>
      </c>
      <c r="I107" s="48">
        <f t="shared" si="1"/>
        <v>0</v>
      </c>
      <c r="J107" s="48">
        <v>0</v>
      </c>
      <c r="K107" s="48">
        <v>0</v>
      </c>
    </row>
    <row r="108" spans="1:11" x14ac:dyDescent="0.35">
      <c r="A108">
        <v>16</v>
      </c>
      <c r="B108">
        <v>20230980</v>
      </c>
      <c r="C108" t="s">
        <v>681</v>
      </c>
      <c r="D108">
        <v>20600</v>
      </c>
      <c r="E108" t="s">
        <v>180</v>
      </c>
      <c r="F108">
        <v>172</v>
      </c>
      <c r="G108" s="48">
        <v>15000</v>
      </c>
      <c r="H108" s="48">
        <v>15000</v>
      </c>
      <c r="I108" s="48">
        <f t="shared" si="1"/>
        <v>0</v>
      </c>
      <c r="J108" s="48">
        <v>0</v>
      </c>
      <c r="K108" s="48">
        <v>0</v>
      </c>
    </row>
    <row r="109" spans="1:11" x14ac:dyDescent="0.35">
      <c r="A109">
        <v>42</v>
      </c>
      <c r="B109">
        <v>20230802</v>
      </c>
      <c r="C109" t="s">
        <v>681</v>
      </c>
      <c r="D109">
        <v>21840</v>
      </c>
      <c r="E109" t="s">
        <v>251</v>
      </c>
      <c r="F109">
        <v>371</v>
      </c>
      <c r="G109" s="48">
        <v>33719.360000000001</v>
      </c>
      <c r="H109" s="48">
        <v>33719.360000000001</v>
      </c>
      <c r="I109" s="48">
        <f t="shared" si="1"/>
        <v>0</v>
      </c>
      <c r="J109" s="48">
        <v>0</v>
      </c>
      <c r="K109" s="48">
        <v>0</v>
      </c>
    </row>
    <row r="110" spans="1:11" x14ac:dyDescent="0.35">
      <c r="A110">
        <v>15</v>
      </c>
      <c r="B110">
        <v>20231077</v>
      </c>
      <c r="C110" t="s">
        <v>681</v>
      </c>
      <c r="D110">
        <v>20550</v>
      </c>
      <c r="E110" t="s">
        <v>38</v>
      </c>
      <c r="F110">
        <v>261</v>
      </c>
      <c r="G110" s="48">
        <v>50541.2</v>
      </c>
      <c r="H110" s="48">
        <v>50541.2</v>
      </c>
      <c r="I110" s="48">
        <f t="shared" si="1"/>
        <v>0</v>
      </c>
      <c r="J110" s="48">
        <v>0</v>
      </c>
      <c r="K110" s="48">
        <v>0</v>
      </c>
    </row>
    <row r="111" spans="1:11" x14ac:dyDescent="0.35">
      <c r="A111">
        <v>13</v>
      </c>
      <c r="B111">
        <v>20231191</v>
      </c>
      <c r="C111" t="s">
        <v>681</v>
      </c>
      <c r="D111">
        <v>20350</v>
      </c>
      <c r="E111" t="s">
        <v>113</v>
      </c>
      <c r="F111">
        <v>187</v>
      </c>
      <c r="G111" s="48">
        <v>99000</v>
      </c>
      <c r="H111" s="48">
        <v>99000</v>
      </c>
      <c r="I111" s="48">
        <f t="shared" si="1"/>
        <v>0</v>
      </c>
      <c r="J111" s="48">
        <v>0</v>
      </c>
      <c r="K111" s="48">
        <v>0</v>
      </c>
    </row>
    <row r="112" spans="1:11" x14ac:dyDescent="0.35">
      <c r="A112">
        <v>73</v>
      </c>
      <c r="B112">
        <v>20230840</v>
      </c>
      <c r="C112" t="s">
        <v>681</v>
      </c>
      <c r="D112">
        <v>21245</v>
      </c>
      <c r="E112" t="s">
        <v>696</v>
      </c>
      <c r="F112">
        <v>191</v>
      </c>
      <c r="G112" s="48">
        <v>28454.86</v>
      </c>
      <c r="H112" s="48">
        <v>28454.86</v>
      </c>
      <c r="I112" s="48">
        <f t="shared" si="1"/>
        <v>0</v>
      </c>
      <c r="J112" s="48">
        <v>0</v>
      </c>
      <c r="K112" s="48">
        <v>0</v>
      </c>
    </row>
    <row r="113" spans="1:11" x14ac:dyDescent="0.35">
      <c r="A113">
        <v>73</v>
      </c>
      <c r="B113">
        <v>20230842</v>
      </c>
      <c r="C113" t="s">
        <v>681</v>
      </c>
      <c r="D113">
        <v>21240</v>
      </c>
      <c r="E113" t="s">
        <v>696</v>
      </c>
      <c r="F113">
        <v>191</v>
      </c>
      <c r="G113" s="48">
        <v>22500</v>
      </c>
      <c r="H113" s="48">
        <v>22500</v>
      </c>
      <c r="I113" s="48">
        <f t="shared" si="1"/>
        <v>0</v>
      </c>
      <c r="J113" s="48">
        <v>0</v>
      </c>
      <c r="K113" s="48">
        <v>0</v>
      </c>
    </row>
    <row r="114" spans="1:11" x14ac:dyDescent="0.35">
      <c r="A114">
        <v>73</v>
      </c>
      <c r="B114">
        <v>20230846</v>
      </c>
      <c r="C114" t="s">
        <v>681</v>
      </c>
      <c r="D114">
        <v>26995</v>
      </c>
      <c r="E114" t="s">
        <v>696</v>
      </c>
      <c r="F114">
        <v>191</v>
      </c>
      <c r="G114" s="48">
        <v>57094.05</v>
      </c>
      <c r="H114" s="48">
        <v>57094.05</v>
      </c>
      <c r="I114" s="48">
        <f t="shared" si="1"/>
        <v>0</v>
      </c>
      <c r="J114" s="48">
        <v>0</v>
      </c>
      <c r="K114" s="48">
        <v>0</v>
      </c>
    </row>
    <row r="115" spans="1:11" x14ac:dyDescent="0.35">
      <c r="A115">
        <v>19</v>
      </c>
      <c r="B115">
        <v>20230768</v>
      </c>
      <c r="C115" t="s">
        <v>681</v>
      </c>
      <c r="D115">
        <v>20700</v>
      </c>
      <c r="E115" t="s">
        <v>236</v>
      </c>
      <c r="F115">
        <v>199</v>
      </c>
      <c r="G115" s="48">
        <v>100000</v>
      </c>
      <c r="H115" s="48">
        <v>100000</v>
      </c>
      <c r="I115" s="48">
        <f t="shared" si="1"/>
        <v>0</v>
      </c>
      <c r="J115" s="48">
        <v>0</v>
      </c>
      <c r="K115" s="48">
        <v>0</v>
      </c>
    </row>
    <row r="116" spans="1:11" x14ac:dyDescent="0.35">
      <c r="A116">
        <v>95</v>
      </c>
      <c r="B116">
        <v>20231051</v>
      </c>
      <c r="C116" t="s">
        <v>681</v>
      </c>
      <c r="D116">
        <v>21130</v>
      </c>
      <c r="E116" t="s">
        <v>222</v>
      </c>
      <c r="F116">
        <v>575</v>
      </c>
      <c r="G116" s="48">
        <v>48577</v>
      </c>
      <c r="H116" s="48">
        <v>29775</v>
      </c>
      <c r="I116" s="48">
        <f t="shared" si="1"/>
        <v>18802</v>
      </c>
      <c r="J116" s="48">
        <v>0</v>
      </c>
      <c r="K116" s="48">
        <v>0</v>
      </c>
    </row>
    <row r="117" spans="1:11" x14ac:dyDescent="0.35">
      <c r="A117">
        <v>37</v>
      </c>
      <c r="B117">
        <v>20230848</v>
      </c>
      <c r="C117" t="s">
        <v>681</v>
      </c>
      <c r="D117">
        <v>21530</v>
      </c>
      <c r="E117" t="s">
        <v>64</v>
      </c>
      <c r="F117">
        <v>335</v>
      </c>
      <c r="G117" s="48">
        <v>23592.9</v>
      </c>
      <c r="H117" s="48">
        <v>23592.9</v>
      </c>
      <c r="I117" s="48">
        <f t="shared" si="1"/>
        <v>0</v>
      </c>
      <c r="J117" s="48">
        <v>0</v>
      </c>
      <c r="K117" s="48">
        <v>0</v>
      </c>
    </row>
    <row r="118" spans="1:11" x14ac:dyDescent="0.35">
      <c r="A118">
        <v>75</v>
      </c>
      <c r="B118">
        <v>20231024</v>
      </c>
      <c r="C118" t="s">
        <v>681</v>
      </c>
      <c r="D118">
        <v>21330</v>
      </c>
      <c r="E118" t="s">
        <v>26</v>
      </c>
      <c r="F118">
        <v>211</v>
      </c>
      <c r="G118" s="48">
        <v>20300</v>
      </c>
      <c r="H118" s="48">
        <v>20300</v>
      </c>
      <c r="I118" s="48">
        <f t="shared" si="1"/>
        <v>0</v>
      </c>
      <c r="J118" s="48">
        <v>0</v>
      </c>
      <c r="K118" s="48">
        <v>0</v>
      </c>
    </row>
    <row r="119" spans="1:11" x14ac:dyDescent="0.35">
      <c r="A119">
        <v>1035</v>
      </c>
      <c r="B119">
        <v>20231208</v>
      </c>
      <c r="C119" t="s">
        <v>681</v>
      </c>
      <c r="D119">
        <v>22325</v>
      </c>
      <c r="E119" t="s">
        <v>447</v>
      </c>
      <c r="F119">
        <v>1036</v>
      </c>
      <c r="G119" s="48">
        <v>80000</v>
      </c>
      <c r="H119" s="48">
        <v>80000</v>
      </c>
      <c r="I119" s="48">
        <f t="shared" si="1"/>
        <v>0</v>
      </c>
      <c r="J119" s="48">
        <v>0</v>
      </c>
      <c r="K119" s="48">
        <v>0</v>
      </c>
    </row>
    <row r="120" spans="1:11" x14ac:dyDescent="0.35">
      <c r="A120">
        <v>55</v>
      </c>
      <c r="B120">
        <v>20231119</v>
      </c>
      <c r="C120" t="s">
        <v>681</v>
      </c>
      <c r="D120">
        <v>22755</v>
      </c>
      <c r="E120" t="s">
        <v>308</v>
      </c>
      <c r="F120">
        <v>223</v>
      </c>
      <c r="G120" s="48">
        <v>35000</v>
      </c>
      <c r="H120" s="48">
        <v>35000</v>
      </c>
      <c r="I120" s="48">
        <f t="shared" si="1"/>
        <v>0</v>
      </c>
      <c r="J120" s="48">
        <v>0</v>
      </c>
      <c r="K120" s="48">
        <v>0</v>
      </c>
    </row>
    <row r="121" spans="1:11" x14ac:dyDescent="0.35">
      <c r="A121">
        <v>55</v>
      </c>
      <c r="B121">
        <v>20231118</v>
      </c>
      <c r="C121" t="s">
        <v>681</v>
      </c>
      <c r="D121">
        <v>22750</v>
      </c>
      <c r="E121" t="s">
        <v>17</v>
      </c>
      <c r="F121">
        <v>223</v>
      </c>
      <c r="G121" s="48">
        <v>29000</v>
      </c>
      <c r="H121" s="48">
        <v>29000</v>
      </c>
      <c r="I121" s="48">
        <f t="shared" si="1"/>
        <v>0</v>
      </c>
      <c r="J121" s="48">
        <v>0</v>
      </c>
      <c r="K121" s="48">
        <v>0</v>
      </c>
    </row>
    <row r="122" spans="1:11" x14ac:dyDescent="0.35">
      <c r="A122">
        <v>24</v>
      </c>
      <c r="B122">
        <v>20231146</v>
      </c>
      <c r="C122" t="s">
        <v>681</v>
      </c>
      <c r="D122">
        <v>20935</v>
      </c>
      <c r="E122" t="s">
        <v>195</v>
      </c>
      <c r="F122">
        <v>245</v>
      </c>
      <c r="G122" s="48">
        <v>99968.31</v>
      </c>
      <c r="H122" s="48">
        <v>99968.31</v>
      </c>
      <c r="I122" s="48">
        <f t="shared" si="1"/>
        <v>0</v>
      </c>
      <c r="J122" s="48">
        <v>0</v>
      </c>
      <c r="K122" s="48">
        <v>0</v>
      </c>
    </row>
    <row r="123" spans="1:11" x14ac:dyDescent="0.35">
      <c r="A123">
        <v>37</v>
      </c>
      <c r="B123">
        <v>20230883</v>
      </c>
      <c r="C123" t="s">
        <v>681</v>
      </c>
      <c r="D123">
        <v>27595</v>
      </c>
      <c r="E123" t="s">
        <v>58</v>
      </c>
      <c r="F123">
        <v>335</v>
      </c>
      <c r="G123" s="48">
        <v>11920.8</v>
      </c>
      <c r="H123" s="48">
        <v>9920.7999999999993</v>
      </c>
      <c r="I123" s="48">
        <f t="shared" si="1"/>
        <v>2000</v>
      </c>
      <c r="J123" s="48">
        <v>0</v>
      </c>
      <c r="K123" s="48">
        <v>0</v>
      </c>
    </row>
    <row r="124" spans="1:11" x14ac:dyDescent="0.35">
      <c r="A124">
        <v>15</v>
      </c>
      <c r="B124">
        <v>20231079</v>
      </c>
      <c r="C124" t="s">
        <v>681</v>
      </c>
      <c r="D124">
        <v>20535</v>
      </c>
      <c r="E124" t="s">
        <v>136</v>
      </c>
      <c r="F124">
        <v>79</v>
      </c>
      <c r="G124" s="48">
        <v>43823</v>
      </c>
      <c r="H124" s="48">
        <v>43823</v>
      </c>
      <c r="I124" s="48">
        <f t="shared" si="1"/>
        <v>0</v>
      </c>
      <c r="J124" s="48">
        <v>0</v>
      </c>
      <c r="K124" s="48">
        <v>0</v>
      </c>
    </row>
    <row r="125" spans="1:11" x14ac:dyDescent="0.35">
      <c r="A125">
        <v>1039</v>
      </c>
      <c r="B125">
        <v>20231345</v>
      </c>
      <c r="C125" t="s">
        <v>681</v>
      </c>
      <c r="D125">
        <v>28595</v>
      </c>
      <c r="E125" t="s">
        <v>445</v>
      </c>
      <c r="F125">
        <v>1040</v>
      </c>
      <c r="G125" s="48">
        <v>17666.96</v>
      </c>
      <c r="H125" s="48">
        <v>17666.96</v>
      </c>
      <c r="I125" s="48">
        <f t="shared" si="1"/>
        <v>0</v>
      </c>
      <c r="J125" s="48">
        <v>0</v>
      </c>
      <c r="K125" s="48">
        <v>0</v>
      </c>
    </row>
    <row r="126" spans="1:11" x14ac:dyDescent="0.35">
      <c r="A126">
        <v>34</v>
      </c>
      <c r="B126">
        <v>20231026</v>
      </c>
      <c r="C126" t="s">
        <v>681</v>
      </c>
      <c r="D126">
        <v>20955</v>
      </c>
      <c r="E126" t="s">
        <v>240</v>
      </c>
      <c r="F126">
        <v>251</v>
      </c>
      <c r="G126" s="48">
        <v>92565.01</v>
      </c>
      <c r="H126" s="48">
        <v>92565.01</v>
      </c>
      <c r="I126" s="48">
        <f t="shared" si="1"/>
        <v>0</v>
      </c>
      <c r="J126" s="48">
        <v>0</v>
      </c>
      <c r="K126" s="48">
        <v>0</v>
      </c>
    </row>
    <row r="127" spans="1:11" x14ac:dyDescent="0.35">
      <c r="A127">
        <v>34</v>
      </c>
      <c r="B127">
        <v>20231027</v>
      </c>
      <c r="C127" t="s">
        <v>681</v>
      </c>
      <c r="D127">
        <v>20950</v>
      </c>
      <c r="E127" t="s">
        <v>278</v>
      </c>
      <c r="F127">
        <v>251</v>
      </c>
      <c r="G127" s="48">
        <v>15699</v>
      </c>
      <c r="H127" s="48">
        <v>15699</v>
      </c>
      <c r="I127" s="48">
        <f t="shared" si="1"/>
        <v>0</v>
      </c>
      <c r="J127" s="48">
        <v>0</v>
      </c>
      <c r="K127" s="48">
        <v>0</v>
      </c>
    </row>
    <row r="128" spans="1:11" x14ac:dyDescent="0.35">
      <c r="A128">
        <v>37</v>
      </c>
      <c r="B128">
        <v>20230884</v>
      </c>
      <c r="C128" t="s">
        <v>681</v>
      </c>
      <c r="D128">
        <v>21520</v>
      </c>
      <c r="E128" t="s">
        <v>55</v>
      </c>
      <c r="F128">
        <v>335</v>
      </c>
      <c r="G128" s="48">
        <v>12044</v>
      </c>
      <c r="H128" s="48">
        <v>7513.8</v>
      </c>
      <c r="I128" s="48">
        <f t="shared" si="1"/>
        <v>4530.2</v>
      </c>
      <c r="J128" s="48">
        <v>0</v>
      </c>
      <c r="K128" s="48">
        <v>0</v>
      </c>
    </row>
    <row r="129" spans="1:11" x14ac:dyDescent="0.35">
      <c r="A129">
        <v>92</v>
      </c>
      <c r="B129">
        <v>20230898</v>
      </c>
      <c r="C129" t="s">
        <v>681</v>
      </c>
      <c r="D129">
        <v>21680</v>
      </c>
      <c r="E129" t="s">
        <v>22</v>
      </c>
      <c r="F129">
        <v>255</v>
      </c>
      <c r="G129" s="48">
        <v>80798.59</v>
      </c>
      <c r="H129" s="48">
        <v>80798.59</v>
      </c>
      <c r="I129" s="48">
        <f t="shared" si="1"/>
        <v>0</v>
      </c>
      <c r="J129" s="48">
        <v>0</v>
      </c>
      <c r="K129" s="48">
        <v>0</v>
      </c>
    </row>
    <row r="130" spans="1:11" x14ac:dyDescent="0.35">
      <c r="A130">
        <v>92</v>
      </c>
      <c r="B130">
        <v>20230899</v>
      </c>
      <c r="C130" t="s">
        <v>681</v>
      </c>
      <c r="D130">
        <v>21675</v>
      </c>
      <c r="E130" t="s">
        <v>465</v>
      </c>
      <c r="F130">
        <v>255</v>
      </c>
      <c r="G130" s="48">
        <v>2600</v>
      </c>
      <c r="H130" s="48">
        <v>2600</v>
      </c>
      <c r="I130" s="48">
        <f t="shared" si="1"/>
        <v>0</v>
      </c>
      <c r="J130" s="48">
        <v>0</v>
      </c>
      <c r="K130" s="48">
        <v>0</v>
      </c>
    </row>
    <row r="131" spans="1:11" x14ac:dyDescent="0.35">
      <c r="A131">
        <v>15</v>
      </c>
      <c r="B131">
        <v>20231078</v>
      </c>
      <c r="C131" t="s">
        <v>681</v>
      </c>
      <c r="D131">
        <v>20540</v>
      </c>
      <c r="E131" t="s">
        <v>178</v>
      </c>
      <c r="F131">
        <v>261</v>
      </c>
      <c r="G131" s="48">
        <v>42581.7</v>
      </c>
      <c r="H131" s="48">
        <v>42581.7</v>
      </c>
      <c r="I131" s="48">
        <f t="shared" ref="I131:I194" si="2">G131-H131</f>
        <v>0</v>
      </c>
      <c r="J131" s="48">
        <v>0</v>
      </c>
      <c r="K131" s="48">
        <v>0</v>
      </c>
    </row>
    <row r="132" spans="1:11" x14ac:dyDescent="0.35">
      <c r="A132">
        <v>2</v>
      </c>
      <c r="B132">
        <v>20231123</v>
      </c>
      <c r="C132" t="s">
        <v>681</v>
      </c>
      <c r="D132">
        <v>29200</v>
      </c>
      <c r="E132" t="s">
        <v>234</v>
      </c>
      <c r="F132">
        <v>269</v>
      </c>
      <c r="G132" s="48">
        <v>192500</v>
      </c>
      <c r="H132" s="48">
        <v>192500</v>
      </c>
      <c r="I132" s="48">
        <f t="shared" si="2"/>
        <v>0</v>
      </c>
      <c r="J132" s="48">
        <v>0</v>
      </c>
      <c r="K132" s="48">
        <v>0</v>
      </c>
    </row>
    <row r="133" spans="1:11" x14ac:dyDescent="0.35">
      <c r="A133">
        <v>2</v>
      </c>
      <c r="B133">
        <v>20231121</v>
      </c>
      <c r="C133" t="s">
        <v>681</v>
      </c>
      <c r="D133">
        <v>20035</v>
      </c>
      <c r="E133" t="s">
        <v>540</v>
      </c>
      <c r="F133">
        <v>269</v>
      </c>
      <c r="G133" s="48">
        <v>100000</v>
      </c>
      <c r="H133" s="48">
        <v>100000</v>
      </c>
      <c r="I133" s="48">
        <f t="shared" si="2"/>
        <v>0</v>
      </c>
      <c r="J133" s="48">
        <v>0</v>
      </c>
      <c r="K133" s="48">
        <v>0</v>
      </c>
    </row>
    <row r="134" spans="1:11" x14ac:dyDescent="0.35">
      <c r="A134">
        <v>9</v>
      </c>
      <c r="B134">
        <v>20231016</v>
      </c>
      <c r="C134" t="s">
        <v>681</v>
      </c>
      <c r="D134">
        <v>20355</v>
      </c>
      <c r="E134" t="s">
        <v>529</v>
      </c>
      <c r="F134">
        <v>271</v>
      </c>
      <c r="G134" s="48">
        <v>8000</v>
      </c>
      <c r="H134" s="48">
        <v>0</v>
      </c>
      <c r="I134" s="48">
        <f t="shared" si="2"/>
        <v>8000</v>
      </c>
      <c r="J134" s="48">
        <v>0</v>
      </c>
      <c r="K134" s="48">
        <v>0</v>
      </c>
    </row>
    <row r="135" spans="1:11" x14ac:dyDescent="0.35">
      <c r="A135">
        <v>40</v>
      </c>
      <c r="B135">
        <v>20230957</v>
      </c>
      <c r="C135" t="s">
        <v>681</v>
      </c>
      <c r="D135">
        <v>26580</v>
      </c>
      <c r="E135" t="s">
        <v>213</v>
      </c>
      <c r="F135">
        <v>357</v>
      </c>
      <c r="G135" s="48">
        <v>32838.22</v>
      </c>
      <c r="H135" s="48">
        <v>32838.22</v>
      </c>
      <c r="I135" s="48">
        <f t="shared" si="2"/>
        <v>0</v>
      </c>
      <c r="J135" s="48">
        <v>0</v>
      </c>
      <c r="K135" s="48">
        <v>0</v>
      </c>
    </row>
    <row r="136" spans="1:11" x14ac:dyDescent="0.35">
      <c r="A136">
        <v>47</v>
      </c>
      <c r="B136">
        <v>20230893</v>
      </c>
      <c r="C136" t="s">
        <v>681</v>
      </c>
      <c r="D136">
        <v>22275</v>
      </c>
      <c r="E136" t="s">
        <v>493</v>
      </c>
      <c r="F136">
        <v>274</v>
      </c>
      <c r="G136" s="48">
        <v>29029</v>
      </c>
      <c r="H136" s="48">
        <v>29029</v>
      </c>
      <c r="I136" s="48">
        <f t="shared" si="2"/>
        <v>0</v>
      </c>
      <c r="J136" s="48">
        <v>0</v>
      </c>
      <c r="K136" s="48">
        <v>0</v>
      </c>
    </row>
    <row r="137" spans="1:11" x14ac:dyDescent="0.35">
      <c r="A137">
        <v>24</v>
      </c>
      <c r="B137">
        <v>20231045</v>
      </c>
      <c r="C137" t="s">
        <v>681</v>
      </c>
      <c r="D137">
        <v>20980</v>
      </c>
      <c r="E137" t="s">
        <v>205</v>
      </c>
      <c r="F137">
        <v>503</v>
      </c>
      <c r="G137" s="48">
        <v>6000</v>
      </c>
      <c r="H137" s="48">
        <v>6000</v>
      </c>
      <c r="I137" s="48">
        <f t="shared" si="2"/>
        <v>0</v>
      </c>
      <c r="J137" s="48">
        <v>0</v>
      </c>
      <c r="K137" s="48">
        <v>0</v>
      </c>
    </row>
    <row r="138" spans="1:11" x14ac:dyDescent="0.35">
      <c r="A138">
        <v>103</v>
      </c>
      <c r="B138">
        <v>20230817</v>
      </c>
      <c r="C138" t="s">
        <v>681</v>
      </c>
      <c r="D138">
        <v>20670</v>
      </c>
      <c r="E138" t="s">
        <v>191</v>
      </c>
      <c r="F138">
        <v>247</v>
      </c>
      <c r="G138" s="48">
        <v>25833</v>
      </c>
      <c r="H138" s="48">
        <v>25833</v>
      </c>
      <c r="I138" s="48">
        <f t="shared" si="2"/>
        <v>0</v>
      </c>
      <c r="J138" s="48">
        <v>0</v>
      </c>
      <c r="K138" s="48">
        <v>0</v>
      </c>
    </row>
    <row r="139" spans="1:11" x14ac:dyDescent="0.35">
      <c r="A139">
        <v>37</v>
      </c>
      <c r="B139">
        <v>20230850</v>
      </c>
      <c r="C139" t="s">
        <v>681</v>
      </c>
      <c r="D139">
        <v>21590</v>
      </c>
      <c r="E139" t="s">
        <v>61</v>
      </c>
      <c r="F139">
        <v>335</v>
      </c>
      <c r="G139" s="48">
        <v>30634.9</v>
      </c>
      <c r="H139" s="48">
        <v>14442.9</v>
      </c>
      <c r="I139" s="48">
        <f t="shared" si="2"/>
        <v>16192.000000000002</v>
      </c>
      <c r="J139" s="48">
        <v>0</v>
      </c>
      <c r="K139" s="48">
        <v>0</v>
      </c>
    </row>
    <row r="140" spans="1:11" x14ac:dyDescent="0.35">
      <c r="A140">
        <v>9</v>
      </c>
      <c r="B140">
        <v>20230992</v>
      </c>
      <c r="C140" t="s">
        <v>681</v>
      </c>
      <c r="D140">
        <v>20335</v>
      </c>
      <c r="E140" t="s">
        <v>528</v>
      </c>
      <c r="F140">
        <v>113</v>
      </c>
      <c r="G140" s="48">
        <v>41499</v>
      </c>
      <c r="H140" s="48">
        <v>41499</v>
      </c>
      <c r="I140" s="48">
        <f t="shared" si="2"/>
        <v>0</v>
      </c>
      <c r="J140" s="48">
        <v>0</v>
      </c>
      <c r="K140" s="48">
        <v>0</v>
      </c>
    </row>
    <row r="141" spans="1:11" x14ac:dyDescent="0.35">
      <c r="A141">
        <v>65</v>
      </c>
      <c r="B141">
        <v>20230977</v>
      </c>
      <c r="C141" t="s">
        <v>681</v>
      </c>
      <c r="D141">
        <v>21980</v>
      </c>
      <c r="E141" t="s">
        <v>273</v>
      </c>
      <c r="F141">
        <v>276</v>
      </c>
      <c r="G141" s="48">
        <v>92054.8</v>
      </c>
      <c r="H141" s="48">
        <v>92054.8</v>
      </c>
      <c r="I141" s="48">
        <f t="shared" si="2"/>
        <v>0</v>
      </c>
      <c r="J141" s="48">
        <v>0</v>
      </c>
      <c r="K141" s="48">
        <v>0</v>
      </c>
    </row>
    <row r="142" spans="1:11" x14ac:dyDescent="0.35">
      <c r="A142">
        <v>65</v>
      </c>
      <c r="B142">
        <v>20230973</v>
      </c>
      <c r="C142" t="s">
        <v>681</v>
      </c>
      <c r="D142">
        <v>22015</v>
      </c>
      <c r="E142" t="s">
        <v>257</v>
      </c>
      <c r="F142">
        <v>276</v>
      </c>
      <c r="G142" s="48">
        <v>80000</v>
      </c>
      <c r="H142" s="48">
        <v>80000</v>
      </c>
      <c r="I142" s="48">
        <f t="shared" si="2"/>
        <v>0</v>
      </c>
      <c r="J142" s="48">
        <v>0</v>
      </c>
      <c r="K142" s="48">
        <v>0</v>
      </c>
    </row>
    <row r="143" spans="1:11" x14ac:dyDescent="0.35">
      <c r="A143">
        <v>65</v>
      </c>
      <c r="B143">
        <v>20230974</v>
      </c>
      <c r="C143" t="s">
        <v>681</v>
      </c>
      <c r="D143">
        <v>26535</v>
      </c>
      <c r="E143" t="s">
        <v>262</v>
      </c>
      <c r="F143">
        <v>276</v>
      </c>
      <c r="G143" s="48">
        <v>100000</v>
      </c>
      <c r="H143" s="48">
        <v>100000</v>
      </c>
      <c r="I143" s="48">
        <f t="shared" si="2"/>
        <v>0</v>
      </c>
      <c r="J143" s="48">
        <v>0</v>
      </c>
      <c r="K143" s="48">
        <v>0</v>
      </c>
    </row>
    <row r="144" spans="1:11" x14ac:dyDescent="0.35">
      <c r="A144">
        <v>432</v>
      </c>
      <c r="B144">
        <v>20231332</v>
      </c>
      <c r="C144" t="s">
        <v>681</v>
      </c>
      <c r="D144">
        <v>29192</v>
      </c>
      <c r="E144" t="s">
        <v>454</v>
      </c>
      <c r="F144">
        <v>708</v>
      </c>
      <c r="G144" s="48">
        <v>13500</v>
      </c>
      <c r="H144" s="48">
        <v>13500</v>
      </c>
      <c r="I144" s="48">
        <f t="shared" si="2"/>
        <v>0</v>
      </c>
      <c r="J144" s="48">
        <v>0</v>
      </c>
      <c r="K144" s="48">
        <v>0</v>
      </c>
    </row>
    <row r="145" spans="1:11" x14ac:dyDescent="0.35">
      <c r="A145">
        <v>1050</v>
      </c>
      <c r="B145">
        <v>20231017</v>
      </c>
      <c r="C145" t="s">
        <v>681</v>
      </c>
      <c r="D145">
        <v>21265</v>
      </c>
      <c r="E145" t="s">
        <v>444</v>
      </c>
      <c r="F145">
        <v>1051</v>
      </c>
      <c r="G145" s="48">
        <v>41754</v>
      </c>
      <c r="H145" s="48">
        <v>41754</v>
      </c>
      <c r="I145" s="48">
        <f t="shared" si="2"/>
        <v>0</v>
      </c>
      <c r="J145" s="48">
        <v>0</v>
      </c>
      <c r="K145" s="48">
        <v>0</v>
      </c>
    </row>
    <row r="146" spans="1:11" x14ac:dyDescent="0.35">
      <c r="A146">
        <v>30</v>
      </c>
      <c r="B146">
        <v>20231034</v>
      </c>
      <c r="C146" t="s">
        <v>681</v>
      </c>
      <c r="D146">
        <v>21255</v>
      </c>
      <c r="E146" t="s">
        <v>512</v>
      </c>
      <c r="F146">
        <v>285</v>
      </c>
      <c r="G146" s="48">
        <v>50000</v>
      </c>
      <c r="H146" s="48">
        <v>50000</v>
      </c>
      <c r="I146" s="48">
        <f t="shared" si="2"/>
        <v>0</v>
      </c>
      <c r="J146" s="48">
        <v>0</v>
      </c>
      <c r="K146" s="48">
        <v>0</v>
      </c>
    </row>
    <row r="147" spans="1:11" x14ac:dyDescent="0.35">
      <c r="A147">
        <v>36</v>
      </c>
      <c r="B147">
        <v>20231325</v>
      </c>
      <c r="C147" t="s">
        <v>681</v>
      </c>
      <c r="D147">
        <v>21475</v>
      </c>
      <c r="E147" t="s">
        <v>37</v>
      </c>
      <c r="F147">
        <v>568</v>
      </c>
      <c r="G147" s="48">
        <v>100000</v>
      </c>
      <c r="H147" s="48">
        <v>100000</v>
      </c>
      <c r="I147" s="48">
        <f t="shared" si="2"/>
        <v>0</v>
      </c>
      <c r="J147" s="48">
        <v>0</v>
      </c>
      <c r="K147" s="48">
        <v>0</v>
      </c>
    </row>
    <row r="148" spans="1:11" x14ac:dyDescent="0.35">
      <c r="A148">
        <v>35</v>
      </c>
      <c r="B148">
        <v>20230982</v>
      </c>
      <c r="C148" t="s">
        <v>681</v>
      </c>
      <c r="D148">
        <v>21410</v>
      </c>
      <c r="E148" t="s">
        <v>120</v>
      </c>
      <c r="F148">
        <v>291</v>
      </c>
      <c r="G148" s="48">
        <v>5000</v>
      </c>
      <c r="H148" s="48">
        <v>5000</v>
      </c>
      <c r="I148" s="48">
        <f t="shared" si="2"/>
        <v>0</v>
      </c>
      <c r="J148" s="48">
        <v>0</v>
      </c>
      <c r="K148" s="48">
        <v>0</v>
      </c>
    </row>
    <row r="149" spans="1:11" x14ac:dyDescent="0.35">
      <c r="A149">
        <v>88</v>
      </c>
      <c r="B149">
        <v>20231192</v>
      </c>
      <c r="C149" t="s">
        <v>681</v>
      </c>
      <c r="D149">
        <v>21360</v>
      </c>
      <c r="E149" t="s">
        <v>468</v>
      </c>
      <c r="F149">
        <v>295</v>
      </c>
      <c r="G149" s="48">
        <v>100000</v>
      </c>
      <c r="H149" s="48">
        <v>100000</v>
      </c>
      <c r="I149" s="48">
        <f t="shared" si="2"/>
        <v>0</v>
      </c>
      <c r="J149" s="48">
        <v>0</v>
      </c>
      <c r="K149" s="48">
        <v>0</v>
      </c>
    </row>
    <row r="150" spans="1:11" x14ac:dyDescent="0.35">
      <c r="A150">
        <v>42</v>
      </c>
      <c r="B150">
        <v>20230803</v>
      </c>
      <c r="C150" t="s">
        <v>681</v>
      </c>
      <c r="D150">
        <v>21915</v>
      </c>
      <c r="E150" t="s">
        <v>252</v>
      </c>
      <c r="F150">
        <v>371</v>
      </c>
      <c r="G150" s="48">
        <v>28164.400000000001</v>
      </c>
      <c r="H150" s="48">
        <v>28164.400000000001</v>
      </c>
      <c r="I150" s="48">
        <f t="shared" si="2"/>
        <v>0</v>
      </c>
      <c r="J150" s="48">
        <v>0</v>
      </c>
      <c r="K150" s="48">
        <v>0</v>
      </c>
    </row>
    <row r="151" spans="1:11" x14ac:dyDescent="0.35">
      <c r="A151">
        <v>21</v>
      </c>
      <c r="B151">
        <v>20230988</v>
      </c>
      <c r="C151" t="s">
        <v>681</v>
      </c>
      <c r="D151">
        <v>20800</v>
      </c>
      <c r="E151" t="s">
        <v>102</v>
      </c>
      <c r="F151">
        <v>227</v>
      </c>
      <c r="G151" s="48">
        <v>18656</v>
      </c>
      <c r="H151" s="48">
        <v>18656</v>
      </c>
      <c r="I151" s="48">
        <f t="shared" si="2"/>
        <v>0</v>
      </c>
      <c r="J151" s="48">
        <v>0</v>
      </c>
      <c r="K151" s="48">
        <v>0</v>
      </c>
    </row>
    <row r="152" spans="1:11" x14ac:dyDescent="0.35">
      <c r="A152">
        <v>16</v>
      </c>
      <c r="B152">
        <v>20230937</v>
      </c>
      <c r="C152" t="s">
        <v>681</v>
      </c>
      <c r="D152">
        <v>20595</v>
      </c>
      <c r="E152" t="s">
        <v>227</v>
      </c>
      <c r="F152">
        <v>173</v>
      </c>
      <c r="G152" s="48">
        <v>24472.04</v>
      </c>
      <c r="H152" s="48">
        <v>24472.04</v>
      </c>
      <c r="I152" s="48">
        <f t="shared" si="2"/>
        <v>0</v>
      </c>
      <c r="J152" s="48">
        <v>0</v>
      </c>
      <c r="K152" s="48">
        <v>0</v>
      </c>
    </row>
    <row r="153" spans="1:11" x14ac:dyDescent="0.35">
      <c r="A153">
        <v>68</v>
      </c>
      <c r="B153">
        <v>20231355</v>
      </c>
      <c r="C153" t="s">
        <v>681</v>
      </c>
      <c r="D153">
        <v>20880</v>
      </c>
      <c r="E153" t="s">
        <v>474</v>
      </c>
      <c r="F153">
        <v>305</v>
      </c>
      <c r="G153" s="48">
        <v>99988</v>
      </c>
      <c r="H153" s="48">
        <v>99988</v>
      </c>
      <c r="I153" s="48">
        <f t="shared" si="2"/>
        <v>0</v>
      </c>
      <c r="J153" s="48">
        <v>0</v>
      </c>
      <c r="K153" s="48">
        <v>0</v>
      </c>
    </row>
    <row r="154" spans="1:11" x14ac:dyDescent="0.35">
      <c r="A154">
        <v>68</v>
      </c>
      <c r="B154">
        <v>20231356</v>
      </c>
      <c r="C154" t="s">
        <v>681</v>
      </c>
      <c r="D154">
        <v>23110</v>
      </c>
      <c r="E154" t="s">
        <v>473</v>
      </c>
      <c r="F154">
        <v>305</v>
      </c>
      <c r="G154" s="48">
        <v>99964</v>
      </c>
      <c r="H154" s="48">
        <v>99964</v>
      </c>
      <c r="I154" s="48">
        <f t="shared" si="2"/>
        <v>0</v>
      </c>
      <c r="J154" s="48">
        <v>0</v>
      </c>
      <c r="K154" s="48">
        <v>0</v>
      </c>
    </row>
    <row r="155" spans="1:11" x14ac:dyDescent="0.35">
      <c r="A155">
        <v>68</v>
      </c>
      <c r="B155">
        <v>20231357</v>
      </c>
      <c r="C155" t="s">
        <v>681</v>
      </c>
      <c r="D155">
        <v>23105</v>
      </c>
      <c r="E155" t="s">
        <v>472</v>
      </c>
      <c r="F155">
        <v>305</v>
      </c>
      <c r="G155" s="48">
        <v>71996</v>
      </c>
      <c r="H155" s="48">
        <v>71996</v>
      </c>
      <c r="I155" s="48">
        <f t="shared" si="2"/>
        <v>0</v>
      </c>
      <c r="J155" s="48">
        <v>0</v>
      </c>
      <c r="K155" s="48">
        <v>0</v>
      </c>
    </row>
    <row r="156" spans="1:11" x14ac:dyDescent="0.35">
      <c r="A156">
        <v>35</v>
      </c>
      <c r="B156">
        <v>20230983</v>
      </c>
      <c r="C156" t="s">
        <v>681</v>
      </c>
      <c r="D156">
        <v>21420</v>
      </c>
      <c r="E156" t="s">
        <v>508</v>
      </c>
      <c r="F156">
        <v>306</v>
      </c>
      <c r="G156" s="48">
        <v>15987</v>
      </c>
      <c r="H156" s="48">
        <v>15987</v>
      </c>
      <c r="I156" s="48">
        <f t="shared" si="2"/>
        <v>0</v>
      </c>
      <c r="J156" s="48">
        <v>0</v>
      </c>
      <c r="K156" s="48">
        <v>0</v>
      </c>
    </row>
    <row r="157" spans="1:11" x14ac:dyDescent="0.35">
      <c r="A157">
        <v>84</v>
      </c>
      <c r="B157">
        <v>20231157</v>
      </c>
      <c r="C157" t="s">
        <v>681</v>
      </c>
      <c r="D157">
        <v>21450</v>
      </c>
      <c r="E157" t="s">
        <v>697</v>
      </c>
      <c r="F157">
        <v>317</v>
      </c>
      <c r="G157" s="48">
        <v>100000</v>
      </c>
      <c r="H157" s="48">
        <v>100000</v>
      </c>
      <c r="I157" s="48">
        <f t="shared" si="2"/>
        <v>0</v>
      </c>
      <c r="J157" s="48">
        <v>0</v>
      </c>
      <c r="K157" s="48">
        <v>0</v>
      </c>
    </row>
    <row r="158" spans="1:11" x14ac:dyDescent="0.35">
      <c r="A158">
        <v>76</v>
      </c>
      <c r="B158">
        <v>20231337</v>
      </c>
      <c r="C158" t="s">
        <v>681</v>
      </c>
      <c r="D158">
        <v>20835</v>
      </c>
      <c r="E158" t="s">
        <v>470</v>
      </c>
      <c r="F158">
        <v>327</v>
      </c>
      <c r="G158" s="48">
        <v>100000</v>
      </c>
      <c r="H158" s="48">
        <v>100000</v>
      </c>
      <c r="I158" s="48">
        <f t="shared" si="2"/>
        <v>0</v>
      </c>
      <c r="J158" s="48">
        <v>0</v>
      </c>
      <c r="K158" s="48">
        <v>0</v>
      </c>
    </row>
    <row r="159" spans="1:11" x14ac:dyDescent="0.35">
      <c r="A159">
        <v>42</v>
      </c>
      <c r="B159">
        <v>20230804</v>
      </c>
      <c r="C159" t="s">
        <v>681</v>
      </c>
      <c r="D159">
        <v>21935</v>
      </c>
      <c r="E159" t="s">
        <v>244</v>
      </c>
      <c r="F159">
        <v>371</v>
      </c>
      <c r="G159" s="48">
        <v>49571</v>
      </c>
      <c r="H159" s="48">
        <v>49571</v>
      </c>
      <c r="I159" s="48">
        <f t="shared" si="2"/>
        <v>0</v>
      </c>
      <c r="J159" s="48">
        <v>0</v>
      </c>
      <c r="K159" s="48">
        <v>0</v>
      </c>
    </row>
    <row r="160" spans="1:11" x14ac:dyDescent="0.35">
      <c r="A160">
        <v>418</v>
      </c>
      <c r="B160">
        <v>20230839</v>
      </c>
      <c r="C160" t="s">
        <v>681</v>
      </c>
      <c r="D160">
        <v>29160</v>
      </c>
      <c r="E160" t="s">
        <v>126</v>
      </c>
      <c r="F160">
        <v>733</v>
      </c>
      <c r="G160" s="48">
        <v>15318.87</v>
      </c>
      <c r="H160" s="48">
        <v>15318.87</v>
      </c>
      <c r="I160" s="48">
        <f t="shared" si="2"/>
        <v>0</v>
      </c>
      <c r="J160" s="48">
        <v>0</v>
      </c>
      <c r="K160" s="48">
        <v>0</v>
      </c>
    </row>
    <row r="161" spans="1:11" x14ac:dyDescent="0.35">
      <c r="A161">
        <v>37</v>
      </c>
      <c r="B161">
        <v>20230851</v>
      </c>
      <c r="C161" t="s">
        <v>681</v>
      </c>
      <c r="D161">
        <v>21510</v>
      </c>
      <c r="E161" t="s">
        <v>57</v>
      </c>
      <c r="F161">
        <v>335</v>
      </c>
      <c r="G161" s="48">
        <v>35864</v>
      </c>
      <c r="H161" s="48">
        <v>29864</v>
      </c>
      <c r="I161" s="48">
        <f t="shared" si="2"/>
        <v>6000</v>
      </c>
      <c r="J161" s="48">
        <v>0</v>
      </c>
      <c r="K161" s="48">
        <v>0</v>
      </c>
    </row>
    <row r="162" spans="1:11" x14ac:dyDescent="0.35">
      <c r="A162">
        <v>37</v>
      </c>
      <c r="B162">
        <v>20230852</v>
      </c>
      <c r="C162" t="s">
        <v>681</v>
      </c>
      <c r="D162">
        <v>21505</v>
      </c>
      <c r="E162" t="s">
        <v>56</v>
      </c>
      <c r="F162">
        <v>335</v>
      </c>
      <c r="G162" s="48">
        <v>24340</v>
      </c>
      <c r="H162" s="48">
        <v>24340</v>
      </c>
      <c r="I162" s="48">
        <f t="shared" si="2"/>
        <v>0</v>
      </c>
      <c r="J162" s="48">
        <v>0</v>
      </c>
      <c r="K162" s="48">
        <v>0</v>
      </c>
    </row>
    <row r="163" spans="1:11" x14ac:dyDescent="0.35">
      <c r="A163">
        <v>37</v>
      </c>
      <c r="B163">
        <v>20230853</v>
      </c>
      <c r="C163" t="s">
        <v>681</v>
      </c>
      <c r="D163">
        <v>29085</v>
      </c>
      <c r="E163" t="s">
        <v>53</v>
      </c>
      <c r="F163">
        <v>335</v>
      </c>
      <c r="G163" s="48">
        <v>31909</v>
      </c>
      <c r="H163" s="48">
        <v>9960</v>
      </c>
      <c r="I163" s="48">
        <f t="shared" si="2"/>
        <v>21949</v>
      </c>
      <c r="J163" s="48">
        <v>0</v>
      </c>
      <c r="K163" s="48">
        <v>0</v>
      </c>
    </row>
    <row r="164" spans="1:11" x14ac:dyDescent="0.35">
      <c r="A164">
        <v>37</v>
      </c>
      <c r="B164">
        <v>20230861</v>
      </c>
      <c r="C164" t="s">
        <v>681</v>
      </c>
      <c r="D164">
        <v>21555</v>
      </c>
      <c r="E164" t="s">
        <v>3</v>
      </c>
      <c r="F164">
        <v>335</v>
      </c>
      <c r="G164" s="48">
        <v>39666</v>
      </c>
      <c r="H164" s="48">
        <v>24076</v>
      </c>
      <c r="I164" s="48">
        <f t="shared" si="2"/>
        <v>15590</v>
      </c>
      <c r="J164" s="48">
        <v>0</v>
      </c>
      <c r="K164" s="48">
        <v>0</v>
      </c>
    </row>
    <row r="165" spans="1:11" x14ac:dyDescent="0.35">
      <c r="A165">
        <v>89</v>
      </c>
      <c r="B165">
        <v>20230771</v>
      </c>
      <c r="C165" t="s">
        <v>681</v>
      </c>
      <c r="D165">
        <v>23040</v>
      </c>
      <c r="E165" t="s">
        <v>467</v>
      </c>
      <c r="F165">
        <v>345</v>
      </c>
      <c r="G165" s="48">
        <v>13329</v>
      </c>
      <c r="H165" s="48">
        <v>13329</v>
      </c>
      <c r="I165" s="48">
        <f t="shared" si="2"/>
        <v>0</v>
      </c>
      <c r="J165" s="48">
        <v>0</v>
      </c>
      <c r="K165" s="48">
        <v>0</v>
      </c>
    </row>
    <row r="166" spans="1:11" x14ac:dyDescent="0.35">
      <c r="A166">
        <v>37</v>
      </c>
      <c r="B166">
        <v>20230854</v>
      </c>
      <c r="C166" t="s">
        <v>681</v>
      </c>
      <c r="D166">
        <v>21565</v>
      </c>
      <c r="E166" t="s">
        <v>59</v>
      </c>
      <c r="F166">
        <v>335</v>
      </c>
      <c r="G166" s="48">
        <v>23300</v>
      </c>
      <c r="H166" s="48">
        <v>23300</v>
      </c>
      <c r="I166" s="48">
        <f t="shared" si="2"/>
        <v>0</v>
      </c>
      <c r="J166" s="48">
        <v>0</v>
      </c>
      <c r="K166" s="48">
        <v>0</v>
      </c>
    </row>
    <row r="167" spans="1:11" x14ac:dyDescent="0.35">
      <c r="A167">
        <v>25</v>
      </c>
      <c r="B167">
        <v>20231058</v>
      </c>
      <c r="C167" t="s">
        <v>681</v>
      </c>
      <c r="D167">
        <v>21005</v>
      </c>
      <c r="E167" t="s">
        <v>71</v>
      </c>
      <c r="F167">
        <v>41</v>
      </c>
      <c r="G167" s="48">
        <v>3964</v>
      </c>
      <c r="H167" s="48">
        <v>3964</v>
      </c>
      <c r="I167" s="48">
        <f t="shared" si="2"/>
        <v>0</v>
      </c>
      <c r="J167" s="48">
        <v>0</v>
      </c>
      <c r="K167" s="48">
        <v>0</v>
      </c>
    </row>
    <row r="168" spans="1:11" x14ac:dyDescent="0.35">
      <c r="A168">
        <v>17</v>
      </c>
      <c r="B168">
        <v>20230903</v>
      </c>
      <c r="C168" t="s">
        <v>681</v>
      </c>
      <c r="D168">
        <v>20635</v>
      </c>
      <c r="E168" t="s">
        <v>69</v>
      </c>
      <c r="F168">
        <v>476</v>
      </c>
      <c r="G168" s="48">
        <v>39397</v>
      </c>
      <c r="H168" s="48">
        <v>39397</v>
      </c>
      <c r="I168" s="48">
        <f t="shared" si="2"/>
        <v>0</v>
      </c>
      <c r="J168" s="48">
        <v>0</v>
      </c>
      <c r="K168" s="48">
        <v>0</v>
      </c>
    </row>
    <row r="169" spans="1:11" x14ac:dyDescent="0.35">
      <c r="A169">
        <v>25</v>
      </c>
      <c r="B169">
        <v>20231059</v>
      </c>
      <c r="C169" t="s">
        <v>681</v>
      </c>
      <c r="D169">
        <v>20990</v>
      </c>
      <c r="E169" t="s">
        <v>69</v>
      </c>
      <c r="F169">
        <v>41</v>
      </c>
      <c r="G169" s="48">
        <v>3964</v>
      </c>
      <c r="H169" s="48">
        <v>3964</v>
      </c>
      <c r="I169" s="48">
        <f t="shared" si="2"/>
        <v>0</v>
      </c>
      <c r="J169" s="48">
        <v>0</v>
      </c>
      <c r="K169" s="48">
        <v>0</v>
      </c>
    </row>
    <row r="170" spans="1:11" x14ac:dyDescent="0.35">
      <c r="A170">
        <v>46</v>
      </c>
      <c r="B170">
        <v>20230814</v>
      </c>
      <c r="C170" t="s">
        <v>681</v>
      </c>
      <c r="D170">
        <v>22195</v>
      </c>
      <c r="E170" t="s">
        <v>499</v>
      </c>
      <c r="F170">
        <v>352</v>
      </c>
      <c r="G170" s="48">
        <v>4178</v>
      </c>
      <c r="H170" s="48">
        <v>4178</v>
      </c>
      <c r="I170" s="48">
        <f t="shared" si="2"/>
        <v>0</v>
      </c>
      <c r="J170" s="48">
        <v>0</v>
      </c>
      <c r="K170" s="48">
        <v>0</v>
      </c>
    </row>
    <row r="171" spans="1:11" x14ac:dyDescent="0.35">
      <c r="A171">
        <v>46</v>
      </c>
      <c r="B171">
        <v>20230868</v>
      </c>
      <c r="C171" t="s">
        <v>681</v>
      </c>
      <c r="D171">
        <v>26585</v>
      </c>
      <c r="E171" t="s">
        <v>498</v>
      </c>
      <c r="F171">
        <v>352</v>
      </c>
      <c r="G171" s="48">
        <v>24745.23</v>
      </c>
      <c r="H171" s="48">
        <v>24745.23</v>
      </c>
      <c r="I171" s="48">
        <f t="shared" si="2"/>
        <v>0</v>
      </c>
      <c r="J171" s="48">
        <v>0</v>
      </c>
      <c r="K171" s="48">
        <v>0</v>
      </c>
    </row>
    <row r="172" spans="1:11" x14ac:dyDescent="0.35">
      <c r="A172">
        <v>37</v>
      </c>
      <c r="B172">
        <v>20230885</v>
      </c>
      <c r="C172" t="s">
        <v>681</v>
      </c>
      <c r="D172">
        <v>21525</v>
      </c>
      <c r="E172" t="s">
        <v>7</v>
      </c>
      <c r="F172">
        <v>335</v>
      </c>
      <c r="G172" s="48">
        <v>18000.400000000001</v>
      </c>
      <c r="H172" s="48">
        <v>18000.400000000001</v>
      </c>
      <c r="I172" s="48">
        <f t="shared" si="2"/>
        <v>0</v>
      </c>
      <c r="J172" s="48">
        <v>0</v>
      </c>
      <c r="K172" s="48">
        <v>0</v>
      </c>
    </row>
    <row r="173" spans="1:11" x14ac:dyDescent="0.35">
      <c r="A173">
        <v>416</v>
      </c>
      <c r="B173">
        <v>20231083</v>
      </c>
      <c r="C173" t="s">
        <v>681</v>
      </c>
      <c r="D173">
        <v>29040</v>
      </c>
      <c r="E173" t="s">
        <v>74</v>
      </c>
      <c r="F173">
        <v>729</v>
      </c>
      <c r="G173" s="48">
        <v>6649.33</v>
      </c>
      <c r="H173" s="48">
        <v>6649.33</v>
      </c>
      <c r="I173" s="48">
        <f t="shared" si="2"/>
        <v>0</v>
      </c>
      <c r="J173" s="48">
        <v>0</v>
      </c>
      <c r="K173" s="48">
        <v>0</v>
      </c>
    </row>
    <row r="174" spans="1:11" x14ac:dyDescent="0.35">
      <c r="A174">
        <v>19</v>
      </c>
      <c r="B174">
        <v>20230769</v>
      </c>
      <c r="C174" t="s">
        <v>681</v>
      </c>
      <c r="D174">
        <v>26820</v>
      </c>
      <c r="E174" t="s">
        <v>238</v>
      </c>
      <c r="F174">
        <v>199</v>
      </c>
      <c r="G174" s="48">
        <v>4885</v>
      </c>
      <c r="H174" s="48">
        <v>4885</v>
      </c>
      <c r="I174" s="48">
        <f t="shared" si="2"/>
        <v>0</v>
      </c>
      <c r="J174" s="48">
        <v>0</v>
      </c>
      <c r="K174" s="48">
        <v>0</v>
      </c>
    </row>
    <row r="175" spans="1:11" x14ac:dyDescent="0.35">
      <c r="A175">
        <v>60</v>
      </c>
      <c r="B175">
        <v>20230788</v>
      </c>
      <c r="C175" t="s">
        <v>681</v>
      </c>
      <c r="D175">
        <v>22980</v>
      </c>
      <c r="E175" t="s">
        <v>479</v>
      </c>
      <c r="F175">
        <v>174</v>
      </c>
      <c r="G175" s="48">
        <v>12050.1</v>
      </c>
      <c r="H175" s="48">
        <v>12050.1</v>
      </c>
      <c r="I175" s="48">
        <f t="shared" si="2"/>
        <v>0</v>
      </c>
      <c r="J175" s="48">
        <v>0</v>
      </c>
      <c r="K175" s="48">
        <v>0</v>
      </c>
    </row>
    <row r="176" spans="1:11" x14ac:dyDescent="0.35">
      <c r="A176">
        <v>1064</v>
      </c>
      <c r="B176">
        <v>20231014</v>
      </c>
      <c r="C176" t="s">
        <v>681</v>
      </c>
      <c r="D176">
        <v>29176</v>
      </c>
      <c r="E176" t="s">
        <v>442</v>
      </c>
      <c r="F176">
        <v>1065</v>
      </c>
      <c r="G176" s="48">
        <v>5717.94</v>
      </c>
      <c r="H176" s="48">
        <v>5717.94</v>
      </c>
      <c r="I176" s="48">
        <f t="shared" si="2"/>
        <v>0</v>
      </c>
      <c r="J176" s="48">
        <v>0</v>
      </c>
      <c r="K176" s="48">
        <v>0</v>
      </c>
    </row>
    <row r="177" spans="1:11" x14ac:dyDescent="0.35">
      <c r="A177">
        <v>49</v>
      </c>
      <c r="B177">
        <v>20230970</v>
      </c>
      <c r="C177" t="s">
        <v>681</v>
      </c>
      <c r="D177">
        <v>22400</v>
      </c>
      <c r="E177" t="s">
        <v>154</v>
      </c>
      <c r="F177">
        <v>208</v>
      </c>
      <c r="G177" s="48">
        <v>37771</v>
      </c>
      <c r="H177" s="48">
        <v>37771</v>
      </c>
      <c r="I177" s="48">
        <f t="shared" si="2"/>
        <v>0</v>
      </c>
      <c r="J177" s="48">
        <v>0</v>
      </c>
      <c r="K177" s="48">
        <v>0</v>
      </c>
    </row>
    <row r="178" spans="1:11" x14ac:dyDescent="0.35">
      <c r="A178">
        <v>4</v>
      </c>
      <c r="B178">
        <v>20231002</v>
      </c>
      <c r="C178" t="s">
        <v>681</v>
      </c>
      <c r="D178">
        <v>20105</v>
      </c>
      <c r="E178" t="s">
        <v>535</v>
      </c>
      <c r="F178">
        <v>388</v>
      </c>
      <c r="G178" s="48">
        <v>20607.71</v>
      </c>
      <c r="H178" s="48">
        <v>20607.71</v>
      </c>
      <c r="I178" s="48">
        <f t="shared" si="2"/>
        <v>0</v>
      </c>
      <c r="J178" s="48">
        <v>0</v>
      </c>
      <c r="K178" s="48">
        <v>0</v>
      </c>
    </row>
    <row r="179" spans="1:11" x14ac:dyDescent="0.35">
      <c r="A179">
        <v>16</v>
      </c>
      <c r="B179">
        <v>20231353</v>
      </c>
      <c r="C179" t="s">
        <v>681</v>
      </c>
      <c r="D179">
        <v>20610</v>
      </c>
      <c r="E179" t="s">
        <v>189</v>
      </c>
      <c r="F179">
        <v>387</v>
      </c>
      <c r="G179" s="48">
        <v>15000</v>
      </c>
      <c r="H179" s="48">
        <v>15000</v>
      </c>
      <c r="I179" s="48">
        <f t="shared" si="2"/>
        <v>0</v>
      </c>
      <c r="J179" s="48">
        <v>0</v>
      </c>
      <c r="K179" s="48">
        <v>0</v>
      </c>
    </row>
    <row r="180" spans="1:11" x14ac:dyDescent="0.35">
      <c r="A180">
        <v>4</v>
      </c>
      <c r="B180">
        <v>20231003</v>
      </c>
      <c r="C180" t="s">
        <v>681</v>
      </c>
      <c r="D180">
        <v>26680</v>
      </c>
      <c r="E180" t="s">
        <v>534</v>
      </c>
      <c r="F180">
        <v>388</v>
      </c>
      <c r="G180" s="48">
        <v>25656.47</v>
      </c>
      <c r="H180" s="48">
        <v>25656.47</v>
      </c>
      <c r="I180" s="48">
        <f t="shared" si="2"/>
        <v>0</v>
      </c>
      <c r="J180" s="48">
        <v>0</v>
      </c>
      <c r="K180" s="48">
        <v>0</v>
      </c>
    </row>
    <row r="181" spans="1:11" x14ac:dyDescent="0.35">
      <c r="A181">
        <v>4</v>
      </c>
      <c r="B181">
        <v>20231004</v>
      </c>
      <c r="C181" t="s">
        <v>681</v>
      </c>
      <c r="D181">
        <v>20085</v>
      </c>
      <c r="E181" t="s">
        <v>533</v>
      </c>
      <c r="F181">
        <v>388</v>
      </c>
      <c r="G181" s="48">
        <v>49823</v>
      </c>
      <c r="H181" s="48">
        <v>49823</v>
      </c>
      <c r="I181" s="48">
        <f t="shared" si="2"/>
        <v>0</v>
      </c>
      <c r="J181" s="48">
        <v>0</v>
      </c>
      <c r="K181" s="48">
        <v>0</v>
      </c>
    </row>
    <row r="182" spans="1:11" x14ac:dyDescent="0.35">
      <c r="A182">
        <v>31</v>
      </c>
      <c r="B182">
        <v>20231310</v>
      </c>
      <c r="C182" t="s">
        <v>681</v>
      </c>
      <c r="D182">
        <v>26560</v>
      </c>
      <c r="E182" t="s">
        <v>509</v>
      </c>
      <c r="F182">
        <v>399</v>
      </c>
      <c r="G182" s="48">
        <v>100000</v>
      </c>
      <c r="H182" s="48">
        <v>100000</v>
      </c>
      <c r="I182" s="48">
        <f t="shared" si="2"/>
        <v>0</v>
      </c>
      <c r="J182" s="48">
        <v>0</v>
      </c>
      <c r="K182" s="48">
        <v>0</v>
      </c>
    </row>
    <row r="183" spans="1:11" x14ac:dyDescent="0.35">
      <c r="A183">
        <v>43</v>
      </c>
      <c r="B183">
        <v>20231036</v>
      </c>
      <c r="C183" t="s">
        <v>681</v>
      </c>
      <c r="D183">
        <v>21985</v>
      </c>
      <c r="E183" t="s">
        <v>505</v>
      </c>
      <c r="F183">
        <v>401</v>
      </c>
      <c r="G183" s="48">
        <v>100000</v>
      </c>
      <c r="H183" s="48">
        <v>100000</v>
      </c>
      <c r="I183" s="48">
        <f t="shared" si="2"/>
        <v>0</v>
      </c>
      <c r="J183" s="48">
        <v>0</v>
      </c>
      <c r="K183" s="48">
        <v>0</v>
      </c>
    </row>
    <row r="184" spans="1:11" x14ac:dyDescent="0.35">
      <c r="A184">
        <v>402</v>
      </c>
      <c r="B184">
        <v>20230847</v>
      </c>
      <c r="C184" t="s">
        <v>681</v>
      </c>
      <c r="D184">
        <v>28395</v>
      </c>
      <c r="E184" t="s">
        <v>462</v>
      </c>
      <c r="F184">
        <v>703</v>
      </c>
      <c r="G184" s="48">
        <v>6462.2</v>
      </c>
      <c r="H184" s="48">
        <v>6462.2</v>
      </c>
      <c r="I184" s="48">
        <f t="shared" si="2"/>
        <v>0</v>
      </c>
      <c r="J184" s="48">
        <v>0</v>
      </c>
      <c r="K184" s="48">
        <v>0</v>
      </c>
    </row>
    <row r="185" spans="1:11" x14ac:dyDescent="0.35">
      <c r="A185">
        <v>21</v>
      </c>
      <c r="B185">
        <v>20230920</v>
      </c>
      <c r="C185" t="s">
        <v>681</v>
      </c>
      <c r="D185">
        <v>20805</v>
      </c>
      <c r="E185" t="s">
        <v>8</v>
      </c>
      <c r="F185">
        <v>405</v>
      </c>
      <c r="G185" s="48">
        <v>27632</v>
      </c>
      <c r="H185" s="48">
        <v>27632</v>
      </c>
      <c r="I185" s="48">
        <f t="shared" si="2"/>
        <v>0</v>
      </c>
      <c r="J185" s="48">
        <v>0</v>
      </c>
      <c r="K185" s="48">
        <v>0</v>
      </c>
    </row>
    <row r="186" spans="1:11" x14ac:dyDescent="0.35">
      <c r="A186">
        <v>441</v>
      </c>
      <c r="B186">
        <v>20231013</v>
      </c>
      <c r="C186" t="s">
        <v>681</v>
      </c>
      <c r="D186">
        <v>29231</v>
      </c>
      <c r="E186" t="s">
        <v>94</v>
      </c>
      <c r="F186">
        <v>716</v>
      </c>
      <c r="G186" s="48">
        <v>33450</v>
      </c>
      <c r="H186" s="48">
        <v>33450</v>
      </c>
      <c r="I186" s="48">
        <f t="shared" si="2"/>
        <v>0</v>
      </c>
      <c r="J186" s="48">
        <v>0</v>
      </c>
      <c r="K186" s="48">
        <v>0</v>
      </c>
    </row>
    <row r="187" spans="1:11" x14ac:dyDescent="0.35">
      <c r="A187">
        <v>37</v>
      </c>
      <c r="B187">
        <v>20230886</v>
      </c>
      <c r="C187" t="s">
        <v>681</v>
      </c>
      <c r="D187">
        <v>26435</v>
      </c>
      <c r="E187" t="s">
        <v>52</v>
      </c>
      <c r="F187">
        <v>335</v>
      </c>
      <c r="G187" s="48">
        <v>24133.55</v>
      </c>
      <c r="H187" s="48">
        <v>10133.549999999999</v>
      </c>
      <c r="I187" s="48">
        <f t="shared" si="2"/>
        <v>14000</v>
      </c>
      <c r="J187" s="48">
        <v>0</v>
      </c>
      <c r="K187" s="48">
        <v>0</v>
      </c>
    </row>
    <row r="188" spans="1:11" x14ac:dyDescent="0.35">
      <c r="A188">
        <v>49</v>
      </c>
      <c r="B188">
        <v>20230971</v>
      </c>
      <c r="C188" t="s">
        <v>681</v>
      </c>
      <c r="D188">
        <v>22405</v>
      </c>
      <c r="E188" t="s">
        <v>203</v>
      </c>
      <c r="F188">
        <v>208</v>
      </c>
      <c r="G188" s="48">
        <v>32830</v>
      </c>
      <c r="H188" s="48">
        <v>32830</v>
      </c>
      <c r="I188" s="48">
        <f t="shared" si="2"/>
        <v>0</v>
      </c>
      <c r="J188" s="48">
        <v>0</v>
      </c>
      <c r="K188" s="48">
        <v>0</v>
      </c>
    </row>
    <row r="189" spans="1:11" x14ac:dyDescent="0.35">
      <c r="A189">
        <v>18</v>
      </c>
      <c r="B189">
        <v>20230897</v>
      </c>
      <c r="C189" t="s">
        <v>681</v>
      </c>
      <c r="D189">
        <v>20650</v>
      </c>
      <c r="E189" t="s">
        <v>201</v>
      </c>
      <c r="F189">
        <v>185</v>
      </c>
      <c r="G189" s="48">
        <v>42777.56</v>
      </c>
      <c r="H189" s="48">
        <v>42777.56</v>
      </c>
      <c r="I189" s="48">
        <f t="shared" si="2"/>
        <v>0</v>
      </c>
      <c r="J189" s="48">
        <v>0</v>
      </c>
      <c r="K189" s="48">
        <v>0</v>
      </c>
    </row>
    <row r="190" spans="1:11" x14ac:dyDescent="0.35">
      <c r="A190">
        <v>28</v>
      </c>
      <c r="B190">
        <v>20230766</v>
      </c>
      <c r="C190" t="s">
        <v>681</v>
      </c>
      <c r="D190">
        <v>27970</v>
      </c>
      <c r="E190" t="s">
        <v>285</v>
      </c>
      <c r="F190">
        <v>425</v>
      </c>
      <c r="G190" s="48">
        <v>3975</v>
      </c>
      <c r="H190" s="48">
        <v>3975</v>
      </c>
      <c r="I190" s="48">
        <f t="shared" si="2"/>
        <v>0</v>
      </c>
      <c r="J190" s="48">
        <v>0</v>
      </c>
      <c r="K190" s="48">
        <v>0</v>
      </c>
    </row>
    <row r="191" spans="1:11" x14ac:dyDescent="0.35">
      <c r="A191">
        <v>28</v>
      </c>
      <c r="B191">
        <v>20230770</v>
      </c>
      <c r="C191" t="s">
        <v>681</v>
      </c>
      <c r="D191">
        <v>21110</v>
      </c>
      <c r="E191" t="s">
        <v>514</v>
      </c>
      <c r="F191">
        <v>425</v>
      </c>
      <c r="G191" s="48">
        <v>1120</v>
      </c>
      <c r="H191" s="48">
        <v>1120</v>
      </c>
      <c r="I191" s="48">
        <f t="shared" si="2"/>
        <v>0</v>
      </c>
      <c r="J191" s="48">
        <v>0</v>
      </c>
      <c r="K191" s="48">
        <v>0</v>
      </c>
    </row>
    <row r="192" spans="1:11" x14ac:dyDescent="0.35">
      <c r="A192">
        <v>53</v>
      </c>
      <c r="B192">
        <v>20230925</v>
      </c>
      <c r="C192" t="s">
        <v>681</v>
      </c>
      <c r="D192">
        <v>22615</v>
      </c>
      <c r="E192" t="s">
        <v>160</v>
      </c>
      <c r="F192">
        <v>427</v>
      </c>
      <c r="G192" s="48">
        <v>3044.29</v>
      </c>
      <c r="H192" s="48">
        <v>3044.29</v>
      </c>
      <c r="I192" s="48">
        <f t="shared" si="2"/>
        <v>0</v>
      </c>
      <c r="J192" s="48">
        <v>0</v>
      </c>
      <c r="K192" s="48">
        <v>0</v>
      </c>
    </row>
    <row r="193" spans="1:11" x14ac:dyDescent="0.35">
      <c r="A193">
        <v>46</v>
      </c>
      <c r="B193">
        <v>20230815</v>
      </c>
      <c r="C193" t="s">
        <v>681</v>
      </c>
      <c r="D193">
        <v>22185</v>
      </c>
      <c r="E193" t="s">
        <v>497</v>
      </c>
      <c r="F193">
        <v>352</v>
      </c>
      <c r="G193" s="48">
        <v>2153.52</v>
      </c>
      <c r="H193" s="48">
        <v>2153.52</v>
      </c>
      <c r="I193" s="48">
        <f t="shared" si="2"/>
        <v>0</v>
      </c>
      <c r="J193" s="48">
        <v>0</v>
      </c>
      <c r="K193" s="48">
        <v>0</v>
      </c>
    </row>
    <row r="194" spans="1:11" x14ac:dyDescent="0.35">
      <c r="A194">
        <v>25</v>
      </c>
      <c r="B194">
        <v>20231062</v>
      </c>
      <c r="C194" t="s">
        <v>681</v>
      </c>
      <c r="D194">
        <v>21000</v>
      </c>
      <c r="E194" t="s">
        <v>67</v>
      </c>
      <c r="F194">
        <v>41</v>
      </c>
      <c r="G194" s="48">
        <v>3964</v>
      </c>
      <c r="H194" s="48">
        <v>3964</v>
      </c>
      <c r="I194" s="48">
        <f t="shared" si="2"/>
        <v>0</v>
      </c>
      <c r="J194" s="48">
        <v>0</v>
      </c>
      <c r="K194" s="48">
        <v>0</v>
      </c>
    </row>
    <row r="195" spans="1:11" x14ac:dyDescent="0.35">
      <c r="A195">
        <v>202</v>
      </c>
      <c r="B195">
        <v>20230827</v>
      </c>
      <c r="C195" t="s">
        <v>681</v>
      </c>
      <c r="D195">
        <v>20395</v>
      </c>
      <c r="E195" t="s">
        <v>301</v>
      </c>
      <c r="F195">
        <v>999</v>
      </c>
      <c r="G195" s="48">
        <v>25000</v>
      </c>
      <c r="H195" s="48">
        <v>25000</v>
      </c>
      <c r="I195" s="48">
        <f t="shared" ref="I195:I246" si="3">G195-H195</f>
        <v>0</v>
      </c>
      <c r="J195" s="48">
        <v>0</v>
      </c>
      <c r="K195" s="48">
        <v>0</v>
      </c>
    </row>
    <row r="196" spans="1:11" x14ac:dyDescent="0.35">
      <c r="A196">
        <v>48</v>
      </c>
      <c r="B196">
        <v>20230927</v>
      </c>
      <c r="C196" t="s">
        <v>681</v>
      </c>
      <c r="D196">
        <v>22350</v>
      </c>
      <c r="E196" t="s">
        <v>34</v>
      </c>
      <c r="F196">
        <v>428</v>
      </c>
      <c r="G196" s="48">
        <v>19965</v>
      </c>
      <c r="H196" s="48">
        <v>19965</v>
      </c>
      <c r="I196" s="48">
        <f t="shared" si="3"/>
        <v>0</v>
      </c>
      <c r="J196" s="48">
        <v>0</v>
      </c>
      <c r="K196" s="48">
        <v>0</v>
      </c>
    </row>
    <row r="197" spans="1:11" x14ac:dyDescent="0.35">
      <c r="A197">
        <v>419</v>
      </c>
      <c r="B197">
        <v>20230997</v>
      </c>
      <c r="C197" t="s">
        <v>681</v>
      </c>
      <c r="D197">
        <v>29065</v>
      </c>
      <c r="E197" t="s">
        <v>218</v>
      </c>
      <c r="F197">
        <v>735</v>
      </c>
      <c r="G197" s="48">
        <v>9326</v>
      </c>
      <c r="H197" s="48">
        <v>9326</v>
      </c>
      <c r="I197" s="48">
        <f t="shared" si="3"/>
        <v>0</v>
      </c>
      <c r="J197" s="48">
        <v>0</v>
      </c>
      <c r="K197" s="48">
        <v>0</v>
      </c>
    </row>
    <row r="198" spans="1:11" x14ac:dyDescent="0.35">
      <c r="A198">
        <v>106</v>
      </c>
      <c r="B198">
        <v>20230941</v>
      </c>
      <c r="C198" t="s">
        <v>681</v>
      </c>
      <c r="D198">
        <v>22765</v>
      </c>
      <c r="E198" t="s">
        <v>117</v>
      </c>
      <c r="F198">
        <v>534</v>
      </c>
      <c r="G198" s="48">
        <v>29305.63</v>
      </c>
      <c r="H198" s="48">
        <v>29305.63</v>
      </c>
      <c r="I198" s="48">
        <f t="shared" si="3"/>
        <v>0</v>
      </c>
      <c r="J198" s="48">
        <v>0</v>
      </c>
      <c r="K198" s="48">
        <v>0</v>
      </c>
    </row>
    <row r="199" spans="1:11" x14ac:dyDescent="0.35">
      <c r="A199">
        <v>25</v>
      </c>
      <c r="B199">
        <v>20231063</v>
      </c>
      <c r="C199" t="s">
        <v>681</v>
      </c>
      <c r="D199">
        <v>27680</v>
      </c>
      <c r="E199" t="s">
        <v>70</v>
      </c>
      <c r="F199">
        <v>41</v>
      </c>
      <c r="G199" s="48">
        <v>3964</v>
      </c>
      <c r="H199" s="48">
        <v>3964</v>
      </c>
      <c r="I199" s="48">
        <f t="shared" si="3"/>
        <v>0</v>
      </c>
      <c r="J199" s="48">
        <v>0</v>
      </c>
      <c r="K199" s="48">
        <v>0</v>
      </c>
    </row>
    <row r="200" spans="1:11" x14ac:dyDescent="0.35">
      <c r="A200">
        <v>47</v>
      </c>
      <c r="B200">
        <v>20230892</v>
      </c>
      <c r="C200" t="s">
        <v>681</v>
      </c>
      <c r="D200">
        <v>22320</v>
      </c>
      <c r="E200" t="s">
        <v>491</v>
      </c>
      <c r="F200">
        <v>274</v>
      </c>
      <c r="G200" s="48">
        <v>60699</v>
      </c>
      <c r="H200" s="48">
        <v>60699</v>
      </c>
      <c r="I200" s="48">
        <f t="shared" si="3"/>
        <v>0</v>
      </c>
      <c r="J200" s="48">
        <v>0</v>
      </c>
      <c r="K200" s="48">
        <v>0</v>
      </c>
    </row>
    <row r="201" spans="1:11" x14ac:dyDescent="0.35">
      <c r="A201">
        <v>25</v>
      </c>
      <c r="B201">
        <v>20231060</v>
      </c>
      <c r="C201" t="s">
        <v>681</v>
      </c>
      <c r="D201">
        <v>28560</v>
      </c>
      <c r="E201" t="s">
        <v>72</v>
      </c>
      <c r="F201">
        <v>41</v>
      </c>
      <c r="G201" s="48">
        <v>3964</v>
      </c>
      <c r="H201" s="48">
        <v>3964</v>
      </c>
      <c r="I201" s="48">
        <f t="shared" si="3"/>
        <v>0</v>
      </c>
      <c r="J201" s="48">
        <v>0</v>
      </c>
      <c r="K201" s="48">
        <v>0</v>
      </c>
    </row>
    <row r="202" spans="1:11" x14ac:dyDescent="0.35">
      <c r="A202">
        <v>46</v>
      </c>
      <c r="B202">
        <v>20230895</v>
      </c>
      <c r="C202" t="s">
        <v>681</v>
      </c>
      <c r="D202">
        <v>22200</v>
      </c>
      <c r="E202" t="s">
        <v>496</v>
      </c>
      <c r="F202">
        <v>352</v>
      </c>
      <c r="G202" s="48">
        <v>21453.200000000001</v>
      </c>
      <c r="H202" s="48">
        <v>21453.200000000001</v>
      </c>
      <c r="I202" s="48">
        <f t="shared" si="3"/>
        <v>0</v>
      </c>
      <c r="J202" s="48">
        <v>0</v>
      </c>
      <c r="K202" s="48">
        <v>0</v>
      </c>
    </row>
    <row r="203" spans="1:11" x14ac:dyDescent="0.35">
      <c r="A203">
        <v>17</v>
      </c>
      <c r="B203">
        <v>20230904</v>
      </c>
      <c r="C203" t="s">
        <v>681</v>
      </c>
      <c r="D203">
        <v>20620</v>
      </c>
      <c r="E203" t="s">
        <v>519</v>
      </c>
      <c r="F203">
        <v>476</v>
      </c>
      <c r="G203" s="48">
        <v>100000</v>
      </c>
      <c r="H203" s="48">
        <v>100000</v>
      </c>
      <c r="I203" s="48">
        <f t="shared" si="3"/>
        <v>0</v>
      </c>
      <c r="J203" s="48">
        <v>0</v>
      </c>
      <c r="K203" s="48">
        <v>0</v>
      </c>
    </row>
    <row r="204" spans="1:11" x14ac:dyDescent="0.35">
      <c r="A204">
        <v>106</v>
      </c>
      <c r="B204">
        <v>20230942</v>
      </c>
      <c r="C204" t="s">
        <v>681</v>
      </c>
      <c r="D204">
        <v>22775</v>
      </c>
      <c r="E204" t="s">
        <v>116</v>
      </c>
      <c r="F204">
        <v>534</v>
      </c>
      <c r="G204" s="48">
        <v>8321.06</v>
      </c>
      <c r="H204" s="48">
        <v>8321.06</v>
      </c>
      <c r="I204" s="48">
        <f t="shared" si="3"/>
        <v>0</v>
      </c>
      <c r="J204" s="48">
        <v>0</v>
      </c>
      <c r="K204" s="48">
        <v>0</v>
      </c>
    </row>
    <row r="205" spans="1:11" x14ac:dyDescent="0.35">
      <c r="A205">
        <v>106</v>
      </c>
      <c r="B205">
        <v>20230943</v>
      </c>
      <c r="C205" t="s">
        <v>681</v>
      </c>
      <c r="D205">
        <v>27910</v>
      </c>
      <c r="E205" t="s">
        <v>115</v>
      </c>
      <c r="F205">
        <v>534</v>
      </c>
      <c r="G205" s="48">
        <v>17753.78</v>
      </c>
      <c r="H205" s="48">
        <v>17753.78</v>
      </c>
      <c r="I205" s="48">
        <f t="shared" si="3"/>
        <v>0</v>
      </c>
      <c r="J205" s="48">
        <v>0</v>
      </c>
      <c r="K205" s="48">
        <v>0</v>
      </c>
    </row>
    <row r="206" spans="1:11" x14ac:dyDescent="0.35">
      <c r="A206">
        <v>21</v>
      </c>
      <c r="B206">
        <v>20230947</v>
      </c>
      <c r="C206" t="s">
        <v>681</v>
      </c>
      <c r="D206">
        <v>20810</v>
      </c>
      <c r="E206" t="s">
        <v>517</v>
      </c>
      <c r="F206">
        <v>485</v>
      </c>
      <c r="G206" s="48">
        <v>30000</v>
      </c>
      <c r="H206" s="48">
        <v>30000</v>
      </c>
      <c r="I206" s="48">
        <f t="shared" si="3"/>
        <v>0</v>
      </c>
      <c r="J206" s="48">
        <v>0</v>
      </c>
      <c r="K206" s="48">
        <v>0</v>
      </c>
    </row>
    <row r="207" spans="1:11" x14ac:dyDescent="0.35">
      <c r="A207">
        <v>21</v>
      </c>
      <c r="B207">
        <v>20230946</v>
      </c>
      <c r="C207" t="s">
        <v>681</v>
      </c>
      <c r="D207">
        <v>27995</v>
      </c>
      <c r="E207" t="s">
        <v>516</v>
      </c>
      <c r="F207">
        <v>485</v>
      </c>
      <c r="G207" s="48">
        <v>15000</v>
      </c>
      <c r="H207" s="48">
        <v>15000</v>
      </c>
      <c r="I207" s="48">
        <f t="shared" si="3"/>
        <v>0</v>
      </c>
      <c r="J207" s="48">
        <v>0</v>
      </c>
      <c r="K207" s="48">
        <v>0</v>
      </c>
    </row>
    <row r="208" spans="1:11" x14ac:dyDescent="0.35">
      <c r="A208">
        <v>65</v>
      </c>
      <c r="B208">
        <v>20230975</v>
      </c>
      <c r="C208" t="s">
        <v>681</v>
      </c>
      <c r="D208">
        <v>22020</v>
      </c>
      <c r="E208" t="s">
        <v>255</v>
      </c>
      <c r="F208">
        <v>276</v>
      </c>
      <c r="G208" s="48">
        <v>20000</v>
      </c>
      <c r="H208" s="48">
        <v>20000</v>
      </c>
      <c r="I208" s="48">
        <f t="shared" si="3"/>
        <v>0</v>
      </c>
      <c r="J208" s="48">
        <v>0</v>
      </c>
      <c r="K208" s="48">
        <v>0</v>
      </c>
    </row>
    <row r="209" spans="1:11" x14ac:dyDescent="0.35">
      <c r="A209">
        <v>37</v>
      </c>
      <c r="B209">
        <v>20230888</v>
      </c>
      <c r="C209" t="s">
        <v>681</v>
      </c>
      <c r="D209">
        <v>21605</v>
      </c>
      <c r="E209" t="s">
        <v>51</v>
      </c>
      <c r="F209">
        <v>335</v>
      </c>
      <c r="G209" s="48">
        <v>28833.55</v>
      </c>
      <c r="H209" s="48">
        <v>10133.549999999999</v>
      </c>
      <c r="I209" s="48">
        <f t="shared" si="3"/>
        <v>18700</v>
      </c>
      <c r="J209" s="48">
        <v>0</v>
      </c>
      <c r="K209" s="48">
        <v>0</v>
      </c>
    </row>
    <row r="210" spans="1:11" x14ac:dyDescent="0.35">
      <c r="A210">
        <v>39</v>
      </c>
      <c r="B210">
        <v>20230821</v>
      </c>
      <c r="C210" t="s">
        <v>681</v>
      </c>
      <c r="D210">
        <v>26860</v>
      </c>
      <c r="E210" t="s">
        <v>698</v>
      </c>
      <c r="F210">
        <v>493</v>
      </c>
      <c r="G210" s="48">
        <v>2880</v>
      </c>
      <c r="H210" s="48">
        <v>2880</v>
      </c>
      <c r="I210" s="48">
        <f t="shared" si="3"/>
        <v>0</v>
      </c>
      <c r="J210" s="48">
        <v>0</v>
      </c>
      <c r="K210" s="48">
        <v>0</v>
      </c>
    </row>
    <row r="211" spans="1:11" x14ac:dyDescent="0.35">
      <c r="A211">
        <v>21</v>
      </c>
      <c r="B211">
        <v>20230855</v>
      </c>
      <c r="C211" t="s">
        <v>681</v>
      </c>
      <c r="D211">
        <v>20815</v>
      </c>
      <c r="E211" t="s">
        <v>289</v>
      </c>
      <c r="F211">
        <v>495</v>
      </c>
      <c r="G211" s="48">
        <v>40316.449999999997</v>
      </c>
      <c r="H211" s="48">
        <v>40316.449999999997</v>
      </c>
      <c r="I211" s="48">
        <f t="shared" si="3"/>
        <v>0</v>
      </c>
      <c r="J211" s="48">
        <v>0</v>
      </c>
      <c r="K211" s="48">
        <v>0</v>
      </c>
    </row>
    <row r="212" spans="1:11" x14ac:dyDescent="0.35">
      <c r="A212">
        <v>37</v>
      </c>
      <c r="B212">
        <v>20230891</v>
      </c>
      <c r="C212" t="s">
        <v>681</v>
      </c>
      <c r="D212">
        <v>21575</v>
      </c>
      <c r="E212" t="s">
        <v>50</v>
      </c>
      <c r="F212">
        <v>335</v>
      </c>
      <c r="G212" s="48">
        <v>12137.8</v>
      </c>
      <c r="H212" s="48">
        <v>12137.8</v>
      </c>
      <c r="I212" s="48">
        <f t="shared" si="3"/>
        <v>0</v>
      </c>
      <c r="J212" s="48">
        <v>0</v>
      </c>
      <c r="K212" s="48">
        <v>0</v>
      </c>
    </row>
    <row r="213" spans="1:11" x14ac:dyDescent="0.35">
      <c r="A213">
        <v>1106</v>
      </c>
      <c r="B213">
        <v>20231069</v>
      </c>
      <c r="C213" t="s">
        <v>681</v>
      </c>
      <c r="D213">
        <v>29198</v>
      </c>
      <c r="E213" t="s">
        <v>439</v>
      </c>
      <c r="F213">
        <v>1107</v>
      </c>
      <c r="G213" s="48">
        <v>100000</v>
      </c>
      <c r="H213" s="48">
        <v>100000</v>
      </c>
      <c r="I213" s="48">
        <f t="shared" si="3"/>
        <v>0</v>
      </c>
      <c r="J213" s="48">
        <v>0</v>
      </c>
      <c r="K213" s="48">
        <v>0</v>
      </c>
    </row>
    <row r="214" spans="1:11" x14ac:dyDescent="0.35">
      <c r="A214">
        <v>58</v>
      </c>
      <c r="B214">
        <v>20231115</v>
      </c>
      <c r="C214" t="s">
        <v>681</v>
      </c>
      <c r="D214">
        <v>22910</v>
      </c>
      <c r="E214" t="s">
        <v>487</v>
      </c>
      <c r="F214">
        <v>499</v>
      </c>
      <c r="G214" s="48">
        <v>14576</v>
      </c>
      <c r="H214" s="48">
        <v>14576</v>
      </c>
      <c r="I214" s="48">
        <f t="shared" si="3"/>
        <v>0</v>
      </c>
      <c r="J214" s="48">
        <v>0</v>
      </c>
      <c r="K214" s="48">
        <v>0</v>
      </c>
    </row>
    <row r="215" spans="1:11" x14ac:dyDescent="0.35">
      <c r="A215">
        <v>58</v>
      </c>
      <c r="B215">
        <v>20231120</v>
      </c>
      <c r="C215" t="s">
        <v>681</v>
      </c>
      <c r="D215">
        <v>22915</v>
      </c>
      <c r="E215" t="s">
        <v>486</v>
      </c>
      <c r="F215">
        <v>509</v>
      </c>
      <c r="G215" s="48">
        <v>20227.669999999998</v>
      </c>
      <c r="H215" s="48">
        <v>20227.669999999998</v>
      </c>
      <c r="I215" s="48">
        <f t="shared" si="3"/>
        <v>0</v>
      </c>
      <c r="J215" s="48">
        <v>0</v>
      </c>
      <c r="K215" s="48">
        <v>0</v>
      </c>
    </row>
    <row r="216" spans="1:11" x14ac:dyDescent="0.35">
      <c r="A216">
        <v>85</v>
      </c>
      <c r="B216">
        <v>20230989</v>
      </c>
      <c r="C216" t="s">
        <v>681</v>
      </c>
      <c r="D216">
        <v>22005</v>
      </c>
      <c r="E216" t="s">
        <v>276</v>
      </c>
      <c r="F216">
        <v>515</v>
      </c>
      <c r="G216" s="48">
        <v>14500</v>
      </c>
      <c r="H216" s="48">
        <v>14500</v>
      </c>
      <c r="I216" s="48">
        <f t="shared" si="3"/>
        <v>0</v>
      </c>
      <c r="J216" s="48">
        <v>0</v>
      </c>
      <c r="K216" s="48">
        <v>0</v>
      </c>
    </row>
    <row r="217" spans="1:11" x14ac:dyDescent="0.35">
      <c r="A217">
        <v>85</v>
      </c>
      <c r="B217">
        <v>20230964</v>
      </c>
      <c r="C217" t="s">
        <v>681</v>
      </c>
      <c r="D217">
        <v>26965</v>
      </c>
      <c r="E217" t="s">
        <v>699</v>
      </c>
      <c r="F217">
        <v>515</v>
      </c>
      <c r="G217" s="48">
        <v>33600</v>
      </c>
      <c r="H217" s="48">
        <v>33600</v>
      </c>
      <c r="I217" s="48">
        <f t="shared" si="3"/>
        <v>0</v>
      </c>
      <c r="J217" s="48">
        <v>0</v>
      </c>
      <c r="K217" s="48">
        <v>0</v>
      </c>
    </row>
    <row r="218" spans="1:11" x14ac:dyDescent="0.35">
      <c r="A218">
        <v>42</v>
      </c>
      <c r="B218">
        <v>20230805</v>
      </c>
      <c r="C218" t="s">
        <v>681</v>
      </c>
      <c r="D218">
        <v>21850</v>
      </c>
      <c r="E218" t="s">
        <v>253</v>
      </c>
      <c r="F218">
        <v>371</v>
      </c>
      <c r="G218" s="48">
        <v>13750</v>
      </c>
      <c r="H218" s="48">
        <v>13750</v>
      </c>
      <c r="I218" s="48">
        <f t="shared" si="3"/>
        <v>0</v>
      </c>
      <c r="J218" s="48">
        <v>0</v>
      </c>
      <c r="K218" s="48">
        <v>0</v>
      </c>
    </row>
    <row r="219" spans="1:11" x14ac:dyDescent="0.35">
      <c r="A219">
        <v>407</v>
      </c>
      <c r="B219">
        <v>20231154</v>
      </c>
      <c r="C219" t="s">
        <v>681</v>
      </c>
      <c r="D219">
        <v>28515</v>
      </c>
      <c r="E219" t="s">
        <v>461</v>
      </c>
      <c r="F219">
        <v>717</v>
      </c>
      <c r="G219" s="48">
        <v>1000</v>
      </c>
      <c r="H219" s="48">
        <v>1000</v>
      </c>
      <c r="I219" s="48">
        <f t="shared" si="3"/>
        <v>0</v>
      </c>
      <c r="J219" s="48">
        <v>0</v>
      </c>
      <c r="K219" s="48">
        <v>0</v>
      </c>
    </row>
    <row r="220" spans="1:11" x14ac:dyDescent="0.35">
      <c r="A220">
        <v>65</v>
      </c>
      <c r="B220">
        <v>20230976</v>
      </c>
      <c r="C220" t="s">
        <v>681</v>
      </c>
      <c r="D220">
        <v>22010</v>
      </c>
      <c r="E220" t="s">
        <v>259</v>
      </c>
      <c r="F220">
        <v>276</v>
      </c>
      <c r="G220" s="48">
        <v>80000</v>
      </c>
      <c r="H220" s="48">
        <v>80000</v>
      </c>
      <c r="I220" s="48">
        <f t="shared" si="3"/>
        <v>0</v>
      </c>
      <c r="J220" s="48">
        <v>0</v>
      </c>
      <c r="K220" s="48">
        <v>0</v>
      </c>
    </row>
    <row r="221" spans="1:11" x14ac:dyDescent="0.35">
      <c r="A221">
        <v>16</v>
      </c>
      <c r="B221">
        <v>20231354</v>
      </c>
      <c r="C221" t="s">
        <v>681</v>
      </c>
      <c r="D221">
        <v>20555</v>
      </c>
      <c r="E221" t="s">
        <v>700</v>
      </c>
      <c r="F221">
        <v>63</v>
      </c>
      <c r="G221" s="48">
        <v>20000</v>
      </c>
      <c r="H221" s="48">
        <v>20000</v>
      </c>
      <c r="I221" s="48">
        <f t="shared" si="3"/>
        <v>0</v>
      </c>
      <c r="J221" s="48">
        <v>0</v>
      </c>
      <c r="K221" s="48">
        <v>0</v>
      </c>
    </row>
    <row r="222" spans="1:11" x14ac:dyDescent="0.35">
      <c r="A222">
        <v>1119</v>
      </c>
      <c r="B222">
        <v>20231344</v>
      </c>
      <c r="C222" t="s">
        <v>681</v>
      </c>
      <c r="D222">
        <v>29095</v>
      </c>
      <c r="E222" t="s">
        <v>438</v>
      </c>
      <c r="F222">
        <v>1119</v>
      </c>
      <c r="G222" s="48">
        <v>63500</v>
      </c>
      <c r="H222" s="48">
        <v>63500</v>
      </c>
      <c r="I222" s="48">
        <f t="shared" si="3"/>
        <v>0</v>
      </c>
      <c r="J222" s="48">
        <v>0</v>
      </c>
      <c r="K222" s="48">
        <v>0</v>
      </c>
    </row>
    <row r="223" spans="1:11" x14ac:dyDescent="0.35">
      <c r="A223">
        <v>1120</v>
      </c>
      <c r="B223">
        <v>20231103</v>
      </c>
      <c r="C223" t="s">
        <v>681</v>
      </c>
      <c r="D223">
        <v>28030</v>
      </c>
      <c r="E223" t="s">
        <v>437</v>
      </c>
      <c r="F223">
        <v>1120</v>
      </c>
      <c r="G223" s="48">
        <v>26590.35</v>
      </c>
      <c r="H223" s="48">
        <v>26590.35</v>
      </c>
      <c r="I223" s="48">
        <f t="shared" si="3"/>
        <v>0</v>
      </c>
      <c r="J223" s="48">
        <v>0</v>
      </c>
      <c r="K223" s="48">
        <v>0</v>
      </c>
    </row>
    <row r="224" spans="1:11" x14ac:dyDescent="0.35">
      <c r="A224">
        <v>53</v>
      </c>
      <c r="B224">
        <v>20230926</v>
      </c>
      <c r="C224" t="s">
        <v>681</v>
      </c>
      <c r="D224">
        <v>26925</v>
      </c>
      <c r="E224" t="s">
        <v>162</v>
      </c>
      <c r="F224">
        <v>427</v>
      </c>
      <c r="G224" s="48">
        <v>39876</v>
      </c>
      <c r="H224" s="48">
        <v>39876</v>
      </c>
      <c r="I224" s="48">
        <f t="shared" si="3"/>
        <v>0</v>
      </c>
      <c r="J224" s="48">
        <v>0</v>
      </c>
      <c r="K224" s="48">
        <v>0</v>
      </c>
    </row>
    <row r="225" spans="1:11" x14ac:dyDescent="0.35">
      <c r="A225">
        <v>1126</v>
      </c>
      <c r="B225">
        <v>20230905</v>
      </c>
      <c r="C225" t="s">
        <v>681</v>
      </c>
      <c r="D225">
        <v>22940</v>
      </c>
      <c r="E225" t="s">
        <v>435</v>
      </c>
      <c r="F225">
        <v>1126</v>
      </c>
      <c r="G225" s="48">
        <v>53582.91</v>
      </c>
      <c r="H225" s="48">
        <v>53582.91</v>
      </c>
      <c r="I225" s="48">
        <f t="shared" si="3"/>
        <v>0</v>
      </c>
      <c r="J225" s="48">
        <v>0</v>
      </c>
      <c r="K225" s="48">
        <v>0</v>
      </c>
    </row>
    <row r="226" spans="1:11" x14ac:dyDescent="0.35">
      <c r="A226">
        <v>106</v>
      </c>
      <c r="B226">
        <v>20230944</v>
      </c>
      <c r="C226" t="s">
        <v>681</v>
      </c>
      <c r="D226">
        <v>22770</v>
      </c>
      <c r="E226" t="s">
        <v>464</v>
      </c>
      <c r="F226">
        <v>534</v>
      </c>
      <c r="G226" s="48">
        <v>53797.46</v>
      </c>
      <c r="H226" s="48">
        <v>53797.46</v>
      </c>
      <c r="I226" s="48">
        <f t="shared" si="3"/>
        <v>0</v>
      </c>
      <c r="J226" s="48">
        <v>0</v>
      </c>
      <c r="K226" s="48">
        <v>0</v>
      </c>
    </row>
    <row r="227" spans="1:11" x14ac:dyDescent="0.35">
      <c r="A227">
        <v>106</v>
      </c>
      <c r="B227">
        <v>20230945</v>
      </c>
      <c r="C227" t="s">
        <v>681</v>
      </c>
      <c r="D227">
        <v>22760</v>
      </c>
      <c r="E227" t="s">
        <v>463</v>
      </c>
      <c r="F227">
        <v>534</v>
      </c>
      <c r="G227" s="48">
        <v>33735.89</v>
      </c>
      <c r="H227" s="48">
        <v>33735.89</v>
      </c>
      <c r="I227" s="48">
        <f t="shared" si="3"/>
        <v>0</v>
      </c>
      <c r="J227" s="48">
        <v>0</v>
      </c>
      <c r="K227" s="48">
        <v>0</v>
      </c>
    </row>
    <row r="228" spans="1:11" x14ac:dyDescent="0.35">
      <c r="A228">
        <v>1128</v>
      </c>
      <c r="B228">
        <v>20231074</v>
      </c>
      <c r="C228" t="s">
        <v>681</v>
      </c>
      <c r="D228">
        <v>20310</v>
      </c>
      <c r="E228" t="s">
        <v>434</v>
      </c>
      <c r="F228">
        <v>1128</v>
      </c>
      <c r="G228" s="48">
        <v>45000</v>
      </c>
      <c r="H228" s="48">
        <v>45000</v>
      </c>
      <c r="I228" s="48">
        <f t="shared" si="3"/>
        <v>0</v>
      </c>
      <c r="J228" s="48">
        <v>0</v>
      </c>
      <c r="K228" s="48">
        <v>0</v>
      </c>
    </row>
    <row r="229" spans="1:11" x14ac:dyDescent="0.35">
      <c r="A229">
        <v>49</v>
      </c>
      <c r="B229">
        <v>20230972</v>
      </c>
      <c r="C229" t="s">
        <v>681</v>
      </c>
      <c r="D229">
        <v>22410</v>
      </c>
      <c r="E229" t="s">
        <v>183</v>
      </c>
      <c r="F229">
        <v>208</v>
      </c>
      <c r="G229" s="48">
        <v>46688</v>
      </c>
      <c r="H229" s="48">
        <v>46688</v>
      </c>
      <c r="I229" s="48">
        <f t="shared" si="3"/>
        <v>0</v>
      </c>
      <c r="J229" s="48">
        <v>0</v>
      </c>
      <c r="K229" s="48">
        <v>0</v>
      </c>
    </row>
    <row r="230" spans="1:11" x14ac:dyDescent="0.35">
      <c r="A230">
        <v>60</v>
      </c>
      <c r="B230">
        <v>20230789</v>
      </c>
      <c r="C230" t="s">
        <v>681</v>
      </c>
      <c r="D230">
        <v>23015</v>
      </c>
      <c r="E230" t="s">
        <v>78</v>
      </c>
      <c r="F230">
        <v>174</v>
      </c>
      <c r="G230" s="48">
        <v>32400</v>
      </c>
      <c r="H230" s="48">
        <v>0</v>
      </c>
      <c r="I230" s="48">
        <f t="shared" si="3"/>
        <v>32400</v>
      </c>
      <c r="J230" s="48">
        <v>0</v>
      </c>
      <c r="K230" s="48">
        <v>0</v>
      </c>
    </row>
    <row r="231" spans="1:11" x14ac:dyDescent="0.35">
      <c r="A231">
        <v>60</v>
      </c>
      <c r="B231">
        <v>20230791</v>
      </c>
      <c r="C231" t="s">
        <v>681</v>
      </c>
      <c r="D231">
        <v>23010</v>
      </c>
      <c r="E231" t="s">
        <v>75</v>
      </c>
      <c r="F231">
        <v>174</v>
      </c>
      <c r="G231" s="48">
        <v>50968.25</v>
      </c>
      <c r="H231" s="48">
        <v>0</v>
      </c>
      <c r="I231" s="48">
        <f t="shared" si="3"/>
        <v>50968.25</v>
      </c>
      <c r="J231" s="48">
        <v>0</v>
      </c>
      <c r="K231" s="48">
        <v>0</v>
      </c>
    </row>
    <row r="232" spans="1:11" x14ac:dyDescent="0.35">
      <c r="A232">
        <v>23</v>
      </c>
      <c r="B232">
        <v>20230952</v>
      </c>
      <c r="C232" t="s">
        <v>681</v>
      </c>
      <c r="D232">
        <v>20900</v>
      </c>
      <c r="E232" t="s">
        <v>142</v>
      </c>
      <c r="F232">
        <v>549</v>
      </c>
      <c r="G232" s="48">
        <v>15500</v>
      </c>
      <c r="H232" s="48">
        <v>15500</v>
      </c>
      <c r="I232" s="48">
        <f t="shared" si="3"/>
        <v>0</v>
      </c>
      <c r="J232" s="48">
        <v>0</v>
      </c>
      <c r="K232" s="48">
        <v>0</v>
      </c>
    </row>
    <row r="233" spans="1:11" x14ac:dyDescent="0.35">
      <c r="A233">
        <v>24</v>
      </c>
      <c r="B233">
        <v>20231336</v>
      </c>
      <c r="C233" t="s">
        <v>681</v>
      </c>
      <c r="D233">
        <v>20720</v>
      </c>
      <c r="E233" t="s">
        <v>204</v>
      </c>
      <c r="F233">
        <v>555</v>
      </c>
      <c r="G233" s="48">
        <v>19997</v>
      </c>
      <c r="H233" s="48">
        <v>19997</v>
      </c>
      <c r="I233" s="48">
        <f t="shared" si="3"/>
        <v>0</v>
      </c>
      <c r="J233" s="48">
        <v>0</v>
      </c>
      <c r="K233" s="48">
        <v>0</v>
      </c>
    </row>
    <row r="234" spans="1:11" x14ac:dyDescent="0.35">
      <c r="A234">
        <v>46</v>
      </c>
      <c r="B234">
        <v>20230896</v>
      </c>
      <c r="C234" t="s">
        <v>681</v>
      </c>
      <c r="D234">
        <v>22205</v>
      </c>
      <c r="E234" t="s">
        <v>495</v>
      </c>
      <c r="F234">
        <v>352</v>
      </c>
      <c r="G234" s="48">
        <v>36601.26</v>
      </c>
      <c r="H234" s="48">
        <v>36601.26</v>
      </c>
      <c r="I234" s="48">
        <f t="shared" si="3"/>
        <v>0</v>
      </c>
      <c r="J234" s="48">
        <v>0</v>
      </c>
      <c r="K234" s="48">
        <v>0</v>
      </c>
    </row>
    <row r="235" spans="1:11" x14ac:dyDescent="0.35">
      <c r="A235">
        <v>37</v>
      </c>
      <c r="B235">
        <v>20230890</v>
      </c>
      <c r="C235" t="s">
        <v>681</v>
      </c>
      <c r="D235">
        <v>21635</v>
      </c>
      <c r="E235" t="s">
        <v>49</v>
      </c>
      <c r="F235">
        <v>335</v>
      </c>
      <c r="G235" s="48">
        <v>9777</v>
      </c>
      <c r="H235" s="48">
        <v>6276.9</v>
      </c>
      <c r="I235" s="48">
        <f t="shared" si="3"/>
        <v>3500.1000000000004</v>
      </c>
      <c r="J235" s="48">
        <v>0</v>
      </c>
      <c r="K235" s="48">
        <v>0</v>
      </c>
    </row>
    <row r="236" spans="1:11" x14ac:dyDescent="0.35">
      <c r="A236">
        <v>37</v>
      </c>
      <c r="B236">
        <v>20230889</v>
      </c>
      <c r="C236" t="s">
        <v>681</v>
      </c>
      <c r="D236">
        <v>21515</v>
      </c>
      <c r="E236" t="s">
        <v>48</v>
      </c>
      <c r="F236">
        <v>335</v>
      </c>
      <c r="G236" s="48">
        <v>21366.400000000001</v>
      </c>
      <c r="H236" s="48">
        <v>19941.400000000001</v>
      </c>
      <c r="I236" s="48">
        <f t="shared" si="3"/>
        <v>1425</v>
      </c>
      <c r="J236" s="48"/>
      <c r="K236" s="48"/>
    </row>
    <row r="237" spans="1:11" x14ac:dyDescent="0.35">
      <c r="A237">
        <v>63</v>
      </c>
      <c r="B237">
        <v>20231318</v>
      </c>
      <c r="C237" t="s">
        <v>681</v>
      </c>
      <c r="D237">
        <v>26955</v>
      </c>
      <c r="E237" t="s">
        <v>477</v>
      </c>
      <c r="F237">
        <v>572</v>
      </c>
      <c r="G237" s="48">
        <v>8798.1299999999992</v>
      </c>
      <c r="H237" s="48">
        <v>8798.1299999999992</v>
      </c>
      <c r="I237" s="48">
        <f t="shared" si="3"/>
        <v>0</v>
      </c>
      <c r="J237" s="48"/>
      <c r="K237" s="48"/>
    </row>
    <row r="238" spans="1:11" x14ac:dyDescent="0.35">
      <c r="A238">
        <v>63</v>
      </c>
      <c r="B238">
        <v>20231339</v>
      </c>
      <c r="C238" t="s">
        <v>681</v>
      </c>
      <c r="D238">
        <v>23070</v>
      </c>
      <c r="E238" t="s">
        <v>476</v>
      </c>
      <c r="F238">
        <v>572</v>
      </c>
      <c r="G238" s="48">
        <v>44978</v>
      </c>
      <c r="H238" s="48">
        <v>44978</v>
      </c>
      <c r="I238" s="48">
        <f t="shared" si="3"/>
        <v>0</v>
      </c>
      <c r="J238" s="48"/>
      <c r="K238" s="48"/>
    </row>
    <row r="239" spans="1:11" x14ac:dyDescent="0.35">
      <c r="A239">
        <v>94</v>
      </c>
      <c r="B239">
        <v>20231306</v>
      </c>
      <c r="C239" t="s">
        <v>681</v>
      </c>
      <c r="D239">
        <v>21735</v>
      </c>
      <c r="E239" t="s">
        <v>13</v>
      </c>
      <c r="F239">
        <v>573</v>
      </c>
      <c r="G239" s="48">
        <v>31604.38</v>
      </c>
      <c r="H239" s="48">
        <v>31604.38</v>
      </c>
      <c r="I239" s="48">
        <f t="shared" si="3"/>
        <v>0</v>
      </c>
      <c r="J239" s="48"/>
      <c r="K239" s="48"/>
    </row>
    <row r="240" spans="1:11" x14ac:dyDescent="0.35">
      <c r="A240">
        <v>95</v>
      </c>
      <c r="B240">
        <v>20230949</v>
      </c>
      <c r="C240" t="s">
        <v>681</v>
      </c>
      <c r="D240">
        <v>28640</v>
      </c>
      <c r="E240" t="s">
        <v>217</v>
      </c>
      <c r="F240">
        <v>575</v>
      </c>
      <c r="G240" s="48">
        <v>41246.46</v>
      </c>
      <c r="H240" s="48">
        <v>23290.46</v>
      </c>
      <c r="I240" s="48">
        <f t="shared" si="3"/>
        <v>17956</v>
      </c>
      <c r="J240" s="48"/>
      <c r="K240" s="48"/>
    </row>
    <row r="241" spans="1:11" x14ac:dyDescent="0.35">
      <c r="A241">
        <v>95</v>
      </c>
      <c r="B241">
        <v>20230950</v>
      </c>
      <c r="C241" t="s">
        <v>681</v>
      </c>
      <c r="D241">
        <v>21125</v>
      </c>
      <c r="E241" t="s">
        <v>220</v>
      </c>
      <c r="F241">
        <v>575</v>
      </c>
      <c r="G241" s="48">
        <v>36024</v>
      </c>
      <c r="H241" s="48">
        <v>19747</v>
      </c>
      <c r="I241" s="48">
        <f t="shared" si="3"/>
        <v>16277</v>
      </c>
      <c r="J241" s="48"/>
      <c r="K241" s="48"/>
    </row>
    <row r="242" spans="1:11" x14ac:dyDescent="0.35">
      <c r="A242">
        <v>21</v>
      </c>
      <c r="B242">
        <v>20230819</v>
      </c>
      <c r="C242" t="s">
        <v>681</v>
      </c>
      <c r="D242">
        <v>20780</v>
      </c>
      <c r="E242" t="s">
        <v>294</v>
      </c>
      <c r="F242">
        <v>581</v>
      </c>
      <c r="G242" s="48">
        <v>51940.53</v>
      </c>
      <c r="H242" s="48">
        <v>51940.53</v>
      </c>
      <c r="I242" s="48">
        <f t="shared" si="3"/>
        <v>0</v>
      </c>
      <c r="J242" s="48"/>
      <c r="K242" s="48"/>
    </row>
    <row r="243" spans="1:11" x14ac:dyDescent="0.35">
      <c r="A243">
        <v>36</v>
      </c>
      <c r="B243">
        <v>20231309</v>
      </c>
      <c r="C243" t="s">
        <v>681</v>
      </c>
      <c r="D243">
        <v>21480</v>
      </c>
      <c r="E243" t="s">
        <v>701</v>
      </c>
      <c r="F243">
        <v>568</v>
      </c>
      <c r="G243" s="48">
        <v>98150</v>
      </c>
      <c r="H243" s="48">
        <v>98150</v>
      </c>
      <c r="I243" s="48">
        <f t="shared" si="3"/>
        <v>0</v>
      </c>
      <c r="J243" s="48"/>
      <c r="K243" s="48"/>
    </row>
    <row r="244" spans="1:11" x14ac:dyDescent="0.35">
      <c r="A244">
        <v>30</v>
      </c>
      <c r="B244">
        <v>20231033</v>
      </c>
      <c r="C244" t="s">
        <v>681</v>
      </c>
      <c r="D244">
        <v>21285</v>
      </c>
      <c r="E244" t="s">
        <v>510</v>
      </c>
      <c r="F244">
        <v>285</v>
      </c>
      <c r="G244" s="48">
        <v>32000</v>
      </c>
      <c r="H244" s="48">
        <v>32000</v>
      </c>
      <c r="I244" s="48">
        <f t="shared" si="3"/>
        <v>0</v>
      </c>
      <c r="J244" s="48"/>
      <c r="K244" s="48"/>
    </row>
    <row r="245" spans="1:11" x14ac:dyDescent="0.35">
      <c r="A245">
        <v>23</v>
      </c>
      <c r="B245">
        <v>20230876</v>
      </c>
      <c r="C245" t="s">
        <v>681</v>
      </c>
      <c r="D245">
        <v>20910</v>
      </c>
      <c r="E245" t="s">
        <v>123</v>
      </c>
      <c r="F245">
        <v>238</v>
      </c>
      <c r="G245" s="48">
        <v>24000</v>
      </c>
      <c r="H245" s="48">
        <v>24000</v>
      </c>
      <c r="I245" s="48">
        <f t="shared" si="3"/>
        <v>0</v>
      </c>
      <c r="J245" s="48"/>
      <c r="K245" s="48"/>
    </row>
    <row r="246" spans="1:11" x14ac:dyDescent="0.35">
      <c r="A246">
        <v>1140</v>
      </c>
      <c r="B246">
        <v>20231012</v>
      </c>
      <c r="C246" t="s">
        <v>681</v>
      </c>
      <c r="D246">
        <v>26465</v>
      </c>
      <c r="E246" t="s">
        <v>702</v>
      </c>
      <c r="F246">
        <v>1140</v>
      </c>
      <c r="G246" s="48">
        <v>30326</v>
      </c>
      <c r="H246" s="48">
        <v>30326</v>
      </c>
      <c r="I246" s="48">
        <f t="shared" si="3"/>
        <v>0</v>
      </c>
      <c r="J246" s="48">
        <v>0</v>
      </c>
      <c r="K246" s="48">
        <v>0</v>
      </c>
    </row>
    <row r="247" spans="1:11" x14ac:dyDescent="0.35">
      <c r="G247" s="49">
        <f>SUBTOTAL(109,Round2[Approved])</f>
        <v>9989319.8000000045</v>
      </c>
      <c r="H247" s="49">
        <f>SUBTOTAL(109,Round2[Payment])</f>
        <v>8647762.9899999965</v>
      </c>
      <c r="I247" s="49">
        <f>SUBTOTAL(109,Round2[Balance])</f>
        <v>1341556.81</v>
      </c>
      <c r="J247" s="49">
        <f>SUBTOTAL(109,Round2[Transfer From])</f>
        <v>0</v>
      </c>
      <c r="K247" s="49">
        <f>SUBTOTAL(109,Round2[Transfer To])</f>
        <v>0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062074-FAEF-41B5-9869-385B96C82426}">
  <dimension ref="A1:K171"/>
  <sheetViews>
    <sheetView topLeftCell="C1" workbookViewId="0">
      <pane ySplit="1" topLeftCell="A157" activePane="bottomLeft" state="frozen"/>
      <selection pane="bottomLeft" activeCell="I177" sqref="I176:I177"/>
    </sheetView>
  </sheetViews>
  <sheetFormatPr defaultRowHeight="14.5" x14ac:dyDescent="0.35"/>
  <cols>
    <col min="2" max="2" width="11.6328125" customWidth="1"/>
    <col min="3" max="3" width="10.26953125" customWidth="1"/>
    <col min="5" max="5" width="61.36328125" bestFit="1" customWidth="1"/>
    <col min="6" max="6" width="10.6328125" customWidth="1"/>
    <col min="7" max="9" width="13.1796875" bestFit="1" customWidth="1"/>
    <col min="10" max="10" width="14.6328125" customWidth="1"/>
    <col min="11" max="11" width="12.36328125" customWidth="1"/>
  </cols>
  <sheetData>
    <row r="1" spans="1:11" x14ac:dyDescent="0.35">
      <c r="A1" t="s">
        <v>736</v>
      </c>
      <c r="B1" t="s">
        <v>677</v>
      </c>
      <c r="C1" t="s">
        <v>675</v>
      </c>
      <c r="D1" t="s">
        <v>676</v>
      </c>
      <c r="E1" t="s">
        <v>737</v>
      </c>
      <c r="F1" t="s">
        <v>541</v>
      </c>
      <c r="G1" t="s">
        <v>678</v>
      </c>
      <c r="H1" t="s">
        <v>738</v>
      </c>
      <c r="I1" t="s">
        <v>680</v>
      </c>
      <c r="J1" t="s">
        <v>739</v>
      </c>
      <c r="K1" t="s">
        <v>740</v>
      </c>
    </row>
    <row r="2" spans="1:11" x14ac:dyDescent="0.35">
      <c r="A2">
        <v>9</v>
      </c>
      <c r="B2">
        <v>20250001</v>
      </c>
      <c r="C2" t="s">
        <v>681</v>
      </c>
      <c r="D2">
        <v>27010</v>
      </c>
      <c r="E2" t="s">
        <v>357</v>
      </c>
      <c r="F2">
        <v>113</v>
      </c>
      <c r="G2" s="48">
        <v>75000</v>
      </c>
      <c r="H2" s="48">
        <v>75000</v>
      </c>
      <c r="I2" s="48">
        <v>0</v>
      </c>
      <c r="J2" s="48">
        <v>0</v>
      </c>
      <c r="K2" s="48">
        <v>0</v>
      </c>
    </row>
    <row r="3" spans="1:11" x14ac:dyDescent="0.35">
      <c r="A3">
        <v>8</v>
      </c>
      <c r="B3">
        <v>20250002</v>
      </c>
      <c r="C3" t="s">
        <v>681</v>
      </c>
      <c r="D3">
        <v>20240</v>
      </c>
      <c r="E3" t="s">
        <v>312</v>
      </c>
      <c r="F3">
        <v>111</v>
      </c>
      <c r="G3" s="48">
        <v>8583</v>
      </c>
      <c r="H3" s="48">
        <v>8583</v>
      </c>
      <c r="I3" s="48">
        <v>0</v>
      </c>
      <c r="J3" s="48">
        <v>0</v>
      </c>
      <c r="K3" s="48">
        <v>0</v>
      </c>
    </row>
    <row r="4" spans="1:11" x14ac:dyDescent="0.35">
      <c r="A4">
        <v>81</v>
      </c>
      <c r="B4">
        <v>20250004</v>
      </c>
      <c r="C4" t="s">
        <v>681</v>
      </c>
      <c r="D4">
        <v>21050</v>
      </c>
      <c r="E4" t="s">
        <v>379</v>
      </c>
      <c r="F4">
        <v>267</v>
      </c>
      <c r="G4" s="48">
        <v>100000</v>
      </c>
      <c r="H4" s="48">
        <v>100000</v>
      </c>
      <c r="I4" s="48">
        <v>0</v>
      </c>
      <c r="J4" s="48">
        <v>0</v>
      </c>
      <c r="K4" s="48">
        <v>0</v>
      </c>
    </row>
    <row r="5" spans="1:11" x14ac:dyDescent="0.35">
      <c r="A5">
        <v>39</v>
      </c>
      <c r="B5">
        <v>20250005</v>
      </c>
      <c r="C5" t="s">
        <v>681</v>
      </c>
      <c r="D5">
        <v>21745</v>
      </c>
      <c r="E5" t="s">
        <v>703</v>
      </c>
      <c r="F5">
        <v>17</v>
      </c>
      <c r="G5" s="48">
        <v>100000</v>
      </c>
      <c r="H5" s="48">
        <v>99195.45</v>
      </c>
      <c r="I5" s="48">
        <v>804.55000000000291</v>
      </c>
      <c r="J5" s="48">
        <v>0</v>
      </c>
      <c r="K5" s="48">
        <v>0</v>
      </c>
    </row>
    <row r="6" spans="1:11" x14ac:dyDescent="0.35">
      <c r="A6">
        <v>39</v>
      </c>
      <c r="B6">
        <v>20250029</v>
      </c>
      <c r="C6" t="s">
        <v>681</v>
      </c>
      <c r="D6">
        <v>21750</v>
      </c>
      <c r="E6" t="s">
        <v>703</v>
      </c>
      <c r="F6">
        <v>17</v>
      </c>
      <c r="G6" s="48">
        <v>100000</v>
      </c>
      <c r="H6" s="48">
        <v>49912.5</v>
      </c>
      <c r="I6" s="48">
        <v>50087.5</v>
      </c>
      <c r="J6" s="48">
        <v>0</v>
      </c>
      <c r="K6" s="48">
        <v>0</v>
      </c>
    </row>
    <row r="7" spans="1:11" x14ac:dyDescent="0.35">
      <c r="A7">
        <v>42</v>
      </c>
      <c r="B7">
        <v>20250006</v>
      </c>
      <c r="C7" t="s">
        <v>681</v>
      </c>
      <c r="D7">
        <v>21940</v>
      </c>
      <c r="E7" t="s">
        <v>430</v>
      </c>
      <c r="F7">
        <v>371</v>
      </c>
      <c r="G7" s="48">
        <v>88777.46</v>
      </c>
      <c r="H7" s="48">
        <v>0</v>
      </c>
      <c r="I7" s="48">
        <v>88777.46</v>
      </c>
      <c r="J7" s="48">
        <v>0</v>
      </c>
      <c r="K7" s="48">
        <v>0</v>
      </c>
    </row>
    <row r="8" spans="1:11" x14ac:dyDescent="0.35">
      <c r="A8">
        <v>411</v>
      </c>
      <c r="B8">
        <v>20250003</v>
      </c>
      <c r="C8" t="s">
        <v>681</v>
      </c>
      <c r="D8">
        <v>28580</v>
      </c>
      <c r="E8" t="s">
        <v>704</v>
      </c>
      <c r="F8">
        <v>725</v>
      </c>
      <c r="G8" s="48">
        <v>96895.05</v>
      </c>
      <c r="H8" s="48">
        <v>96895.05</v>
      </c>
      <c r="I8" s="48">
        <v>0</v>
      </c>
      <c r="J8" s="48">
        <v>0</v>
      </c>
      <c r="K8" s="48">
        <v>0</v>
      </c>
    </row>
    <row r="9" spans="1:11" x14ac:dyDescent="0.35">
      <c r="A9">
        <v>2</v>
      </c>
      <c r="B9">
        <v>20250007</v>
      </c>
      <c r="C9" t="s">
        <v>681</v>
      </c>
      <c r="D9">
        <v>20010</v>
      </c>
      <c r="E9" t="s">
        <v>282</v>
      </c>
      <c r="F9">
        <v>23</v>
      </c>
      <c r="G9" s="48">
        <v>100000</v>
      </c>
      <c r="H9" s="48">
        <v>94802.92</v>
      </c>
      <c r="I9" s="48">
        <v>5197.0800000000017</v>
      </c>
      <c r="J9" s="48">
        <v>0</v>
      </c>
      <c r="K9" s="48">
        <v>0</v>
      </c>
    </row>
    <row r="10" spans="1:11" x14ac:dyDescent="0.35">
      <c r="A10">
        <v>74</v>
      </c>
      <c r="B10">
        <v>20250008</v>
      </c>
      <c r="C10" t="s">
        <v>681</v>
      </c>
      <c r="D10">
        <v>22045</v>
      </c>
      <c r="E10" t="s">
        <v>287</v>
      </c>
      <c r="F10">
        <v>33</v>
      </c>
      <c r="G10" s="48">
        <v>30747.439999999999</v>
      </c>
      <c r="H10" s="48">
        <v>15373.72</v>
      </c>
      <c r="I10" s="48">
        <v>15373.72</v>
      </c>
      <c r="J10" s="48">
        <v>0</v>
      </c>
      <c r="K10" s="48">
        <v>0</v>
      </c>
    </row>
    <row r="11" spans="1:11" x14ac:dyDescent="0.35">
      <c r="A11">
        <v>74</v>
      </c>
      <c r="B11">
        <v>20250009</v>
      </c>
      <c r="C11" t="s">
        <v>681</v>
      </c>
      <c r="D11">
        <v>22030</v>
      </c>
      <c r="E11" t="s">
        <v>284</v>
      </c>
      <c r="F11">
        <v>33</v>
      </c>
      <c r="G11" s="48">
        <v>59501.86</v>
      </c>
      <c r="H11" s="48">
        <v>29750.93</v>
      </c>
      <c r="I11" s="48">
        <v>29750.93</v>
      </c>
      <c r="J11" s="48">
        <v>0</v>
      </c>
      <c r="K11" s="48">
        <v>0</v>
      </c>
    </row>
    <row r="12" spans="1:11" x14ac:dyDescent="0.35">
      <c r="A12">
        <v>19</v>
      </c>
      <c r="B12">
        <v>20250010</v>
      </c>
      <c r="C12" t="s">
        <v>681</v>
      </c>
      <c r="D12">
        <v>20695</v>
      </c>
      <c r="E12" t="s">
        <v>239</v>
      </c>
      <c r="F12">
        <v>199</v>
      </c>
      <c r="G12" s="48">
        <v>39364.78</v>
      </c>
      <c r="H12" s="48">
        <v>39076</v>
      </c>
      <c r="I12" s="48">
        <v>288.77999999999884</v>
      </c>
      <c r="J12" s="48">
        <v>0</v>
      </c>
      <c r="K12" s="48">
        <v>0</v>
      </c>
    </row>
    <row r="13" spans="1:11" x14ac:dyDescent="0.35">
      <c r="A13">
        <v>8</v>
      </c>
      <c r="B13">
        <v>20250011</v>
      </c>
      <c r="C13" t="s">
        <v>681</v>
      </c>
      <c r="D13">
        <v>26490</v>
      </c>
      <c r="E13" t="s">
        <v>320</v>
      </c>
      <c r="F13">
        <v>111</v>
      </c>
      <c r="G13" s="48">
        <v>75240</v>
      </c>
      <c r="H13" s="48">
        <v>75240</v>
      </c>
      <c r="I13" s="48">
        <v>0</v>
      </c>
      <c r="J13" s="48">
        <v>0</v>
      </c>
      <c r="K13" s="48">
        <v>0</v>
      </c>
    </row>
    <row r="14" spans="1:11" x14ac:dyDescent="0.35">
      <c r="A14">
        <v>3</v>
      </c>
      <c r="B14">
        <v>20250012</v>
      </c>
      <c r="C14" t="s">
        <v>681</v>
      </c>
      <c r="D14">
        <v>27035</v>
      </c>
      <c r="E14" t="s">
        <v>705</v>
      </c>
      <c r="F14">
        <v>51</v>
      </c>
      <c r="G14" s="48">
        <v>35929.75</v>
      </c>
      <c r="H14" s="48">
        <v>35929.75</v>
      </c>
      <c r="I14" s="48">
        <v>0</v>
      </c>
      <c r="J14" s="48">
        <v>0</v>
      </c>
      <c r="K14" s="48">
        <v>0</v>
      </c>
    </row>
    <row r="15" spans="1:11" x14ac:dyDescent="0.35">
      <c r="A15">
        <v>35</v>
      </c>
      <c r="B15">
        <v>20250014</v>
      </c>
      <c r="C15" t="s">
        <v>681</v>
      </c>
      <c r="D15">
        <v>21400</v>
      </c>
      <c r="E15" t="s">
        <v>297</v>
      </c>
      <c r="F15">
        <v>53</v>
      </c>
      <c r="G15" s="48">
        <v>100000</v>
      </c>
      <c r="H15" s="48">
        <v>91782.33</v>
      </c>
      <c r="I15" s="48">
        <v>8217.6699999999983</v>
      </c>
      <c r="J15" s="48">
        <v>0</v>
      </c>
      <c r="K15" s="48">
        <v>0</v>
      </c>
    </row>
    <row r="16" spans="1:11" x14ac:dyDescent="0.35">
      <c r="A16">
        <v>42</v>
      </c>
      <c r="B16">
        <v>20250015</v>
      </c>
      <c r="C16" t="s">
        <v>681</v>
      </c>
      <c r="D16">
        <v>21865</v>
      </c>
      <c r="E16" t="s">
        <v>293</v>
      </c>
      <c r="F16">
        <v>371</v>
      </c>
      <c r="G16" s="48">
        <v>84277.79</v>
      </c>
      <c r="H16" s="48">
        <v>84277.79</v>
      </c>
      <c r="I16" s="48">
        <v>0</v>
      </c>
      <c r="J16" s="48">
        <v>0</v>
      </c>
      <c r="K16" s="48">
        <v>0</v>
      </c>
    </row>
    <row r="17" spans="1:11" x14ac:dyDescent="0.35">
      <c r="A17">
        <v>6</v>
      </c>
      <c r="B17">
        <v>20250016</v>
      </c>
      <c r="C17" t="s">
        <v>681</v>
      </c>
      <c r="D17">
        <v>20145</v>
      </c>
      <c r="E17" t="s">
        <v>335</v>
      </c>
      <c r="F17">
        <v>101</v>
      </c>
      <c r="G17" s="48">
        <v>63045.84</v>
      </c>
      <c r="H17" s="48">
        <v>19319.53</v>
      </c>
      <c r="I17" s="48">
        <v>43726.31</v>
      </c>
      <c r="J17" s="48">
        <v>0</v>
      </c>
      <c r="K17" s="48">
        <v>0</v>
      </c>
    </row>
    <row r="18" spans="1:11" x14ac:dyDescent="0.35">
      <c r="A18">
        <v>67</v>
      </c>
      <c r="B18">
        <v>20250017</v>
      </c>
      <c r="C18" t="s">
        <v>681</v>
      </c>
      <c r="D18">
        <v>20680</v>
      </c>
      <c r="E18" t="s">
        <v>376</v>
      </c>
      <c r="F18">
        <v>57</v>
      </c>
      <c r="G18" s="48">
        <v>58292</v>
      </c>
      <c r="H18" s="48">
        <v>52039.58</v>
      </c>
      <c r="I18" s="48">
        <v>6252.4199999999983</v>
      </c>
      <c r="J18" s="48">
        <v>0</v>
      </c>
      <c r="K18" s="48">
        <v>0</v>
      </c>
    </row>
    <row r="19" spans="1:11" x14ac:dyDescent="0.35">
      <c r="A19">
        <v>67</v>
      </c>
      <c r="B19">
        <v>20250018</v>
      </c>
      <c r="C19" t="s">
        <v>681</v>
      </c>
      <c r="D19">
        <v>20675</v>
      </c>
      <c r="E19" t="s">
        <v>333</v>
      </c>
      <c r="F19">
        <v>57</v>
      </c>
      <c r="G19" s="48">
        <v>77752</v>
      </c>
      <c r="H19" s="48">
        <v>77752</v>
      </c>
      <c r="I19" s="48">
        <v>0</v>
      </c>
      <c r="J19" s="48">
        <v>0</v>
      </c>
      <c r="K19" s="48">
        <v>0</v>
      </c>
    </row>
    <row r="20" spans="1:11" x14ac:dyDescent="0.35">
      <c r="A20">
        <v>87</v>
      </c>
      <c r="B20">
        <v>20250019</v>
      </c>
      <c r="C20" t="s">
        <v>681</v>
      </c>
      <c r="D20">
        <v>26685</v>
      </c>
      <c r="E20" t="s">
        <v>369</v>
      </c>
      <c r="F20">
        <v>342</v>
      </c>
      <c r="G20" s="48">
        <v>44000</v>
      </c>
      <c r="H20" s="48">
        <v>8621.99</v>
      </c>
      <c r="I20" s="48">
        <v>35378.01</v>
      </c>
      <c r="J20" s="48">
        <v>0</v>
      </c>
      <c r="K20" s="48">
        <v>0</v>
      </c>
    </row>
    <row r="21" spans="1:11" x14ac:dyDescent="0.35">
      <c r="A21">
        <v>42</v>
      </c>
      <c r="B21">
        <v>20250020</v>
      </c>
      <c r="C21" t="s">
        <v>681</v>
      </c>
      <c r="D21">
        <v>29263</v>
      </c>
      <c r="E21" t="s">
        <v>415</v>
      </c>
      <c r="F21">
        <v>371</v>
      </c>
      <c r="G21" s="48">
        <v>26739</v>
      </c>
      <c r="H21" s="48">
        <v>26739</v>
      </c>
      <c r="I21" s="48">
        <v>0</v>
      </c>
      <c r="J21" s="48">
        <v>0</v>
      </c>
      <c r="K21" s="48">
        <v>0</v>
      </c>
    </row>
    <row r="22" spans="1:11" x14ac:dyDescent="0.35">
      <c r="A22">
        <v>42</v>
      </c>
      <c r="B22">
        <v>20250021</v>
      </c>
      <c r="C22" t="s">
        <v>681</v>
      </c>
      <c r="D22">
        <v>21925</v>
      </c>
      <c r="E22" t="s">
        <v>270</v>
      </c>
      <c r="F22">
        <v>371</v>
      </c>
      <c r="G22" s="48">
        <v>29634</v>
      </c>
      <c r="H22" s="48">
        <v>29634</v>
      </c>
      <c r="I22" s="48">
        <v>0</v>
      </c>
      <c r="J22" s="48">
        <v>0</v>
      </c>
      <c r="K22" s="48">
        <v>0</v>
      </c>
    </row>
    <row r="23" spans="1:11" x14ac:dyDescent="0.35">
      <c r="A23">
        <v>8</v>
      </c>
      <c r="B23">
        <v>20250022</v>
      </c>
      <c r="C23" t="s">
        <v>681</v>
      </c>
      <c r="D23">
        <v>20260</v>
      </c>
      <c r="E23" t="s">
        <v>321</v>
      </c>
      <c r="F23">
        <v>111</v>
      </c>
      <c r="G23" s="48">
        <v>64930</v>
      </c>
      <c r="H23" s="48">
        <v>64930</v>
      </c>
      <c r="I23" s="48">
        <v>0</v>
      </c>
      <c r="J23" s="48">
        <v>0</v>
      </c>
      <c r="K23" s="48">
        <v>0</v>
      </c>
    </row>
    <row r="24" spans="1:11" x14ac:dyDescent="0.35">
      <c r="A24">
        <v>41</v>
      </c>
      <c r="B24">
        <v>20250025</v>
      </c>
      <c r="C24" t="s">
        <v>681</v>
      </c>
      <c r="D24">
        <v>27765</v>
      </c>
      <c r="E24" t="s">
        <v>404</v>
      </c>
      <c r="F24">
        <v>71</v>
      </c>
      <c r="G24" s="48">
        <v>100000</v>
      </c>
      <c r="H24" s="48">
        <v>94662</v>
      </c>
      <c r="I24" s="48">
        <v>5338</v>
      </c>
      <c r="J24" s="48">
        <v>0</v>
      </c>
      <c r="K24" s="48">
        <v>0</v>
      </c>
    </row>
    <row r="25" spans="1:11" x14ac:dyDescent="0.35">
      <c r="A25">
        <v>49</v>
      </c>
      <c r="B25">
        <v>20251127</v>
      </c>
      <c r="C25" t="s">
        <v>681</v>
      </c>
      <c r="D25">
        <v>22430</v>
      </c>
      <c r="E25" t="s">
        <v>231</v>
      </c>
      <c r="F25">
        <v>208</v>
      </c>
      <c r="G25" s="48">
        <v>45000</v>
      </c>
      <c r="H25" s="48">
        <v>0</v>
      </c>
      <c r="I25" s="48">
        <v>45000</v>
      </c>
      <c r="J25" s="48">
        <v>0</v>
      </c>
      <c r="K25" s="48">
        <v>0</v>
      </c>
    </row>
    <row r="26" spans="1:11" x14ac:dyDescent="0.35">
      <c r="A26">
        <v>53</v>
      </c>
      <c r="B26">
        <v>20250026</v>
      </c>
      <c r="C26" t="s">
        <v>681</v>
      </c>
      <c r="D26">
        <v>22590</v>
      </c>
      <c r="E26" t="s">
        <v>391</v>
      </c>
      <c r="F26">
        <v>99</v>
      </c>
      <c r="G26" s="48">
        <v>100000</v>
      </c>
      <c r="H26" s="48">
        <v>100000</v>
      </c>
      <c r="I26" s="48">
        <v>0</v>
      </c>
      <c r="J26" s="48">
        <v>0</v>
      </c>
      <c r="K26" s="48">
        <v>0</v>
      </c>
    </row>
    <row r="27" spans="1:11" x14ac:dyDescent="0.35">
      <c r="A27">
        <v>8</v>
      </c>
      <c r="B27">
        <v>20250027</v>
      </c>
      <c r="C27" t="s">
        <v>681</v>
      </c>
      <c r="D27">
        <v>20305</v>
      </c>
      <c r="E27" t="s">
        <v>317</v>
      </c>
      <c r="F27">
        <v>111</v>
      </c>
      <c r="G27" s="48">
        <v>8705</v>
      </c>
      <c r="H27" s="48">
        <v>8705</v>
      </c>
      <c r="I27" s="48">
        <v>0</v>
      </c>
      <c r="J27" s="48">
        <v>0</v>
      </c>
      <c r="K27" s="48">
        <v>0</v>
      </c>
    </row>
    <row r="28" spans="1:11" x14ac:dyDescent="0.35">
      <c r="A28">
        <v>6</v>
      </c>
      <c r="B28">
        <v>20250028</v>
      </c>
      <c r="C28" t="s">
        <v>681</v>
      </c>
      <c r="D28">
        <v>20115</v>
      </c>
      <c r="E28" t="s">
        <v>338</v>
      </c>
      <c r="F28">
        <v>101</v>
      </c>
      <c r="G28" s="48">
        <v>98795.18</v>
      </c>
      <c r="H28" s="48">
        <v>29265.87</v>
      </c>
      <c r="I28" s="48">
        <v>69529.31</v>
      </c>
      <c r="J28" s="48">
        <v>0</v>
      </c>
      <c r="K28" s="48">
        <v>0</v>
      </c>
    </row>
    <row r="29" spans="1:11" x14ac:dyDescent="0.35">
      <c r="A29">
        <v>201</v>
      </c>
      <c r="B29">
        <v>20250030</v>
      </c>
      <c r="C29" t="s">
        <v>681</v>
      </c>
      <c r="D29">
        <v>22025</v>
      </c>
      <c r="E29" t="s">
        <v>288</v>
      </c>
      <c r="F29">
        <v>998</v>
      </c>
      <c r="G29" s="48">
        <v>90000</v>
      </c>
      <c r="H29" s="48">
        <v>90000</v>
      </c>
      <c r="I29" s="48">
        <v>0</v>
      </c>
      <c r="J29" s="48">
        <v>0</v>
      </c>
      <c r="K29" s="48">
        <v>0</v>
      </c>
    </row>
    <row r="30" spans="1:11" x14ac:dyDescent="0.35">
      <c r="A30">
        <v>429</v>
      </c>
      <c r="B30">
        <v>20250031</v>
      </c>
      <c r="C30" t="s">
        <v>681</v>
      </c>
      <c r="D30">
        <v>29166</v>
      </c>
      <c r="E30" t="s">
        <v>32</v>
      </c>
      <c r="F30">
        <v>743</v>
      </c>
      <c r="G30" s="48">
        <v>100000</v>
      </c>
      <c r="H30" s="48">
        <v>100000</v>
      </c>
      <c r="I30" s="48">
        <v>0</v>
      </c>
      <c r="J30" s="48">
        <v>0</v>
      </c>
      <c r="K30" s="48">
        <v>0</v>
      </c>
    </row>
    <row r="31" spans="1:11" x14ac:dyDescent="0.35">
      <c r="A31">
        <v>8</v>
      </c>
      <c r="B31">
        <v>20250032</v>
      </c>
      <c r="C31" t="s">
        <v>681</v>
      </c>
      <c r="D31">
        <v>20285</v>
      </c>
      <c r="E31" t="s">
        <v>319</v>
      </c>
      <c r="F31">
        <v>111</v>
      </c>
      <c r="G31" s="48">
        <v>100000</v>
      </c>
      <c r="H31" s="48">
        <v>100000</v>
      </c>
      <c r="I31" s="48">
        <v>0</v>
      </c>
      <c r="J31" s="48">
        <v>0</v>
      </c>
      <c r="K31" s="48">
        <v>0</v>
      </c>
    </row>
    <row r="32" spans="1:11" x14ac:dyDescent="0.35">
      <c r="A32">
        <v>1</v>
      </c>
      <c r="B32">
        <v>20250033</v>
      </c>
      <c r="C32" t="s">
        <v>681</v>
      </c>
      <c r="D32">
        <v>22290</v>
      </c>
      <c r="E32" t="s">
        <v>341</v>
      </c>
      <c r="F32">
        <v>112</v>
      </c>
      <c r="G32" s="48">
        <v>13063.38</v>
      </c>
      <c r="H32" s="48">
        <v>0</v>
      </c>
      <c r="I32" s="48">
        <v>13063.38</v>
      </c>
      <c r="J32" s="48">
        <v>0</v>
      </c>
      <c r="K32" s="48">
        <v>0</v>
      </c>
    </row>
    <row r="33" spans="1:11" x14ac:dyDescent="0.35">
      <c r="A33">
        <v>9</v>
      </c>
      <c r="B33">
        <v>20250034</v>
      </c>
      <c r="C33" t="s">
        <v>681</v>
      </c>
      <c r="D33">
        <v>20340</v>
      </c>
      <c r="E33" t="s">
        <v>414</v>
      </c>
      <c r="F33">
        <v>113</v>
      </c>
      <c r="G33" s="48">
        <v>78000</v>
      </c>
      <c r="H33" s="48">
        <v>78000</v>
      </c>
      <c r="I33" s="48">
        <v>0</v>
      </c>
      <c r="J33" s="48">
        <v>0</v>
      </c>
      <c r="K33" s="48">
        <v>0</v>
      </c>
    </row>
    <row r="34" spans="1:11" x14ac:dyDescent="0.35">
      <c r="A34">
        <v>93</v>
      </c>
      <c r="B34">
        <v>20250035</v>
      </c>
      <c r="C34" t="s">
        <v>681</v>
      </c>
      <c r="D34">
        <v>21715</v>
      </c>
      <c r="E34" t="s">
        <v>423</v>
      </c>
      <c r="F34">
        <v>363</v>
      </c>
      <c r="G34" s="48">
        <v>7956.42</v>
      </c>
      <c r="H34" s="48">
        <v>7956.42</v>
      </c>
      <c r="I34" s="48">
        <v>0</v>
      </c>
      <c r="J34" s="48">
        <v>0</v>
      </c>
      <c r="K34" s="48">
        <v>0</v>
      </c>
    </row>
    <row r="35" spans="1:11" x14ac:dyDescent="0.35">
      <c r="A35">
        <v>6</v>
      </c>
      <c r="B35">
        <v>20250036</v>
      </c>
      <c r="C35" t="s">
        <v>681</v>
      </c>
      <c r="D35">
        <v>20165</v>
      </c>
      <c r="E35" t="s">
        <v>339</v>
      </c>
      <c r="F35">
        <v>101</v>
      </c>
      <c r="G35" s="48">
        <v>54469.49</v>
      </c>
      <c r="H35" s="48">
        <v>25639.75</v>
      </c>
      <c r="I35" s="48">
        <v>28829.739999999998</v>
      </c>
      <c r="J35" s="48">
        <v>0</v>
      </c>
      <c r="K35" s="48">
        <v>0</v>
      </c>
    </row>
    <row r="36" spans="1:11" x14ac:dyDescent="0.35">
      <c r="A36">
        <v>93</v>
      </c>
      <c r="B36">
        <v>20250037</v>
      </c>
      <c r="C36" t="s">
        <v>681</v>
      </c>
      <c r="D36">
        <v>21665</v>
      </c>
      <c r="E36" t="s">
        <v>299</v>
      </c>
      <c r="F36">
        <v>363</v>
      </c>
      <c r="G36" s="48">
        <v>10988.99</v>
      </c>
      <c r="H36" s="48">
        <v>10988.99</v>
      </c>
      <c r="I36" s="48">
        <v>0</v>
      </c>
      <c r="J36" s="48">
        <v>0</v>
      </c>
      <c r="K36" s="48">
        <v>0</v>
      </c>
    </row>
    <row r="37" spans="1:11" x14ac:dyDescent="0.35">
      <c r="A37">
        <v>42</v>
      </c>
      <c r="B37">
        <v>20250038</v>
      </c>
      <c r="C37" t="s">
        <v>681</v>
      </c>
      <c r="D37">
        <v>21835</v>
      </c>
      <c r="E37" t="s">
        <v>250</v>
      </c>
      <c r="F37">
        <v>371</v>
      </c>
      <c r="G37" s="48">
        <v>24126</v>
      </c>
      <c r="H37" s="48">
        <v>24126</v>
      </c>
      <c r="I37" s="48">
        <v>0</v>
      </c>
      <c r="J37" s="48">
        <v>0</v>
      </c>
      <c r="K37" s="48">
        <v>0</v>
      </c>
    </row>
    <row r="38" spans="1:11" x14ac:dyDescent="0.35">
      <c r="A38">
        <v>1</v>
      </c>
      <c r="B38">
        <v>20250039</v>
      </c>
      <c r="C38" t="s">
        <v>681</v>
      </c>
      <c r="D38">
        <v>22230</v>
      </c>
      <c r="E38" t="s">
        <v>350</v>
      </c>
      <c r="F38">
        <v>112</v>
      </c>
      <c r="G38" s="48">
        <v>3435</v>
      </c>
      <c r="H38" s="48">
        <v>0</v>
      </c>
      <c r="I38" s="48">
        <v>3435</v>
      </c>
      <c r="J38" s="48">
        <v>0</v>
      </c>
      <c r="K38" s="48">
        <v>0</v>
      </c>
    </row>
    <row r="39" spans="1:11" x14ac:dyDescent="0.35">
      <c r="A39">
        <v>67</v>
      </c>
      <c r="B39">
        <v>20250040</v>
      </c>
      <c r="C39" t="s">
        <v>681</v>
      </c>
      <c r="D39">
        <v>20685</v>
      </c>
      <c r="E39" t="s">
        <v>274</v>
      </c>
      <c r="F39">
        <v>149</v>
      </c>
      <c r="G39" s="48">
        <v>51037.5</v>
      </c>
      <c r="H39" s="48">
        <v>36609.26</v>
      </c>
      <c r="I39" s="48">
        <v>14428.239999999998</v>
      </c>
      <c r="J39" s="48">
        <v>0</v>
      </c>
      <c r="K39" s="48">
        <v>0</v>
      </c>
    </row>
    <row r="40" spans="1:11" x14ac:dyDescent="0.35">
      <c r="A40">
        <v>74</v>
      </c>
      <c r="B40">
        <v>20250041</v>
      </c>
      <c r="C40" t="s">
        <v>681</v>
      </c>
      <c r="D40">
        <v>29010</v>
      </c>
      <c r="E40" t="s">
        <v>279</v>
      </c>
      <c r="F40">
        <v>33</v>
      </c>
      <c r="G40" s="48">
        <v>31756.65</v>
      </c>
      <c r="H40" s="48">
        <v>18070.98</v>
      </c>
      <c r="I40" s="48">
        <v>13685.670000000002</v>
      </c>
      <c r="J40" s="48">
        <v>0</v>
      </c>
      <c r="K40" s="48">
        <v>0</v>
      </c>
    </row>
    <row r="41" spans="1:11" x14ac:dyDescent="0.35">
      <c r="A41">
        <v>49</v>
      </c>
      <c r="B41">
        <v>20250042</v>
      </c>
      <c r="C41" t="s">
        <v>681</v>
      </c>
      <c r="D41">
        <v>22395</v>
      </c>
      <c r="E41" t="s">
        <v>378</v>
      </c>
      <c r="F41">
        <v>208</v>
      </c>
      <c r="G41" s="48">
        <v>99500</v>
      </c>
      <c r="H41" s="48">
        <v>34635.5</v>
      </c>
      <c r="I41" s="48">
        <v>64864.5</v>
      </c>
      <c r="J41" s="48">
        <v>0</v>
      </c>
      <c r="K41" s="48">
        <v>0</v>
      </c>
    </row>
    <row r="42" spans="1:11" x14ac:dyDescent="0.35">
      <c r="A42">
        <v>14</v>
      </c>
      <c r="B42">
        <v>20250043</v>
      </c>
      <c r="C42" t="s">
        <v>681</v>
      </c>
      <c r="D42">
        <v>26510</v>
      </c>
      <c r="E42" t="s">
        <v>291</v>
      </c>
      <c r="F42">
        <v>165</v>
      </c>
      <c r="G42" s="48">
        <v>23468</v>
      </c>
      <c r="H42" s="48">
        <v>19621</v>
      </c>
      <c r="I42" s="48">
        <v>3847</v>
      </c>
      <c r="J42" s="48">
        <v>0</v>
      </c>
      <c r="K42" s="48">
        <v>0</v>
      </c>
    </row>
    <row r="43" spans="1:11" x14ac:dyDescent="0.35">
      <c r="A43">
        <v>14</v>
      </c>
      <c r="B43">
        <v>20250044</v>
      </c>
      <c r="C43" t="s">
        <v>681</v>
      </c>
      <c r="D43">
        <v>26505</v>
      </c>
      <c r="E43" t="s">
        <v>706</v>
      </c>
      <c r="F43">
        <v>165</v>
      </c>
      <c r="G43" s="48">
        <v>27671</v>
      </c>
      <c r="H43" s="48">
        <v>23132</v>
      </c>
      <c r="I43" s="48">
        <v>4539</v>
      </c>
      <c r="J43" s="48">
        <v>0</v>
      </c>
      <c r="K43" s="48">
        <v>0</v>
      </c>
    </row>
    <row r="44" spans="1:11" x14ac:dyDescent="0.35">
      <c r="A44">
        <v>42</v>
      </c>
      <c r="B44">
        <v>20250045</v>
      </c>
      <c r="C44" t="s">
        <v>681</v>
      </c>
      <c r="D44">
        <v>21840</v>
      </c>
      <c r="E44" t="s">
        <v>251</v>
      </c>
      <c r="F44">
        <v>371</v>
      </c>
      <c r="G44" s="48">
        <v>37655</v>
      </c>
      <c r="H44" s="48">
        <v>37655</v>
      </c>
      <c r="I44" s="48">
        <v>0</v>
      </c>
      <c r="J44" s="48">
        <v>0</v>
      </c>
      <c r="K44" s="48">
        <v>0</v>
      </c>
    </row>
    <row r="45" spans="1:11" x14ac:dyDescent="0.35">
      <c r="A45">
        <v>42</v>
      </c>
      <c r="B45">
        <v>20250046</v>
      </c>
      <c r="C45" t="s">
        <v>681</v>
      </c>
      <c r="D45">
        <v>21875</v>
      </c>
      <c r="E45" t="s">
        <v>260</v>
      </c>
      <c r="F45">
        <v>371</v>
      </c>
      <c r="G45" s="48">
        <v>42697</v>
      </c>
      <c r="H45" s="48">
        <v>42697</v>
      </c>
      <c r="I45" s="48">
        <v>0</v>
      </c>
      <c r="J45" s="48">
        <v>0</v>
      </c>
      <c r="K45" s="48">
        <v>0</v>
      </c>
    </row>
    <row r="46" spans="1:11" x14ac:dyDescent="0.35">
      <c r="A46">
        <v>70</v>
      </c>
      <c r="B46">
        <v>20250047</v>
      </c>
      <c r="C46" t="s">
        <v>681</v>
      </c>
      <c r="D46">
        <v>20825</v>
      </c>
      <c r="E46" t="s">
        <v>707</v>
      </c>
      <c r="F46">
        <v>142</v>
      </c>
      <c r="G46" s="48">
        <v>69928</v>
      </c>
      <c r="H46" s="48">
        <v>53857</v>
      </c>
      <c r="I46" s="48">
        <v>16071</v>
      </c>
      <c r="J46" s="48">
        <v>0</v>
      </c>
      <c r="K46" s="48">
        <v>0</v>
      </c>
    </row>
    <row r="47" spans="1:11" x14ac:dyDescent="0.35">
      <c r="A47">
        <v>1</v>
      </c>
      <c r="B47">
        <v>20250048</v>
      </c>
      <c r="C47" t="s">
        <v>681</v>
      </c>
      <c r="D47">
        <v>22245</v>
      </c>
      <c r="E47" t="s">
        <v>349</v>
      </c>
      <c r="F47">
        <v>112</v>
      </c>
      <c r="G47" s="48">
        <v>18748.830000000002</v>
      </c>
      <c r="H47" s="48">
        <v>0</v>
      </c>
      <c r="I47" s="48">
        <v>18748.830000000002</v>
      </c>
      <c r="J47" s="48">
        <v>0</v>
      </c>
      <c r="K47" s="48">
        <v>0</v>
      </c>
    </row>
    <row r="48" spans="1:11" x14ac:dyDescent="0.35">
      <c r="A48">
        <v>18</v>
      </c>
      <c r="B48">
        <v>20250050</v>
      </c>
      <c r="C48" t="s">
        <v>681</v>
      </c>
      <c r="D48">
        <v>26755</v>
      </c>
      <c r="E48" t="s">
        <v>385</v>
      </c>
      <c r="F48">
        <v>185</v>
      </c>
      <c r="G48" s="48">
        <v>100000</v>
      </c>
      <c r="H48" s="48">
        <v>92051.59</v>
      </c>
      <c r="I48" s="48">
        <v>7948.4100000000035</v>
      </c>
      <c r="J48" s="48">
        <v>0</v>
      </c>
      <c r="K48" s="48">
        <v>0</v>
      </c>
    </row>
    <row r="49" spans="1:11" x14ac:dyDescent="0.35">
      <c r="A49">
        <v>450</v>
      </c>
      <c r="B49">
        <v>20250051</v>
      </c>
      <c r="C49" t="s">
        <v>681</v>
      </c>
      <c r="D49">
        <v>29238</v>
      </c>
      <c r="E49" t="s">
        <v>416</v>
      </c>
      <c r="F49">
        <v>750</v>
      </c>
      <c r="G49" s="48">
        <v>20000</v>
      </c>
      <c r="H49" s="48">
        <v>0</v>
      </c>
      <c r="I49" s="48">
        <v>20000</v>
      </c>
      <c r="J49" s="48">
        <v>0</v>
      </c>
      <c r="K49" s="48">
        <v>0</v>
      </c>
    </row>
    <row r="50" spans="1:11" x14ac:dyDescent="0.35">
      <c r="A50">
        <v>73</v>
      </c>
      <c r="B50">
        <v>20250052</v>
      </c>
      <c r="C50" t="s">
        <v>681</v>
      </c>
      <c r="D50">
        <v>21245</v>
      </c>
      <c r="E50" t="s">
        <v>696</v>
      </c>
      <c r="F50">
        <v>191</v>
      </c>
      <c r="G50" s="48">
        <v>48946</v>
      </c>
      <c r="H50" s="48">
        <v>48946</v>
      </c>
      <c r="I50" s="48">
        <v>0</v>
      </c>
      <c r="J50" s="48">
        <v>0</v>
      </c>
      <c r="K50" s="48">
        <v>0</v>
      </c>
    </row>
    <row r="51" spans="1:11" x14ac:dyDescent="0.35">
      <c r="A51">
        <v>73</v>
      </c>
      <c r="B51">
        <v>20250053</v>
      </c>
      <c r="C51" t="s">
        <v>681</v>
      </c>
      <c r="D51">
        <v>21240</v>
      </c>
      <c r="E51" t="s">
        <v>696</v>
      </c>
      <c r="F51">
        <v>191</v>
      </c>
      <c r="G51" s="48">
        <v>11000</v>
      </c>
      <c r="H51" s="48">
        <v>11000</v>
      </c>
      <c r="I51" s="48">
        <v>0</v>
      </c>
      <c r="J51" s="48">
        <v>0</v>
      </c>
      <c r="K51" s="48">
        <v>0</v>
      </c>
    </row>
    <row r="52" spans="1:11" x14ac:dyDescent="0.35">
      <c r="A52">
        <v>73</v>
      </c>
      <c r="B52">
        <v>20250054</v>
      </c>
      <c r="C52" t="s">
        <v>681</v>
      </c>
      <c r="D52">
        <v>26995</v>
      </c>
      <c r="E52" t="s">
        <v>696</v>
      </c>
      <c r="F52">
        <v>191</v>
      </c>
      <c r="G52" s="48">
        <v>6400</v>
      </c>
      <c r="H52" s="48">
        <v>6400</v>
      </c>
      <c r="I52" s="48">
        <v>0</v>
      </c>
      <c r="J52" s="48">
        <v>0</v>
      </c>
      <c r="K52" s="48">
        <v>0</v>
      </c>
    </row>
    <row r="53" spans="1:11" x14ac:dyDescent="0.35">
      <c r="A53">
        <v>93</v>
      </c>
      <c r="B53">
        <v>20250055</v>
      </c>
      <c r="C53" t="s">
        <v>681</v>
      </c>
      <c r="D53">
        <v>21670</v>
      </c>
      <c r="E53" t="s">
        <v>419</v>
      </c>
      <c r="F53">
        <v>363</v>
      </c>
      <c r="G53" s="48">
        <v>5918.77</v>
      </c>
      <c r="H53" s="48">
        <v>5918.77</v>
      </c>
      <c r="I53" s="48">
        <v>0</v>
      </c>
      <c r="J53" s="48">
        <v>0</v>
      </c>
      <c r="K53" s="48">
        <v>0</v>
      </c>
    </row>
    <row r="54" spans="1:11" x14ac:dyDescent="0.35">
      <c r="A54">
        <v>19</v>
      </c>
      <c r="B54">
        <v>20250056</v>
      </c>
      <c r="C54" t="s">
        <v>681</v>
      </c>
      <c r="D54">
        <v>28525</v>
      </c>
      <c r="E54" t="s">
        <v>409</v>
      </c>
      <c r="F54">
        <v>199</v>
      </c>
      <c r="G54" s="48">
        <v>44207.26</v>
      </c>
      <c r="H54" s="48">
        <v>43841</v>
      </c>
      <c r="I54" s="48">
        <v>366.26000000000204</v>
      </c>
      <c r="J54" s="48">
        <v>0</v>
      </c>
      <c r="K54" s="48">
        <v>0</v>
      </c>
    </row>
    <row r="55" spans="1:11" x14ac:dyDescent="0.35">
      <c r="A55">
        <v>19</v>
      </c>
      <c r="B55">
        <v>20250057</v>
      </c>
      <c r="C55" t="s">
        <v>681</v>
      </c>
      <c r="D55">
        <v>20700</v>
      </c>
      <c r="E55" t="s">
        <v>236</v>
      </c>
      <c r="F55">
        <v>199</v>
      </c>
      <c r="G55" s="48">
        <v>100000</v>
      </c>
      <c r="H55" s="48">
        <v>99728</v>
      </c>
      <c r="I55" s="48">
        <v>272</v>
      </c>
      <c r="J55" s="48">
        <v>0</v>
      </c>
      <c r="K55" s="48">
        <v>0</v>
      </c>
    </row>
    <row r="56" spans="1:11" x14ac:dyDescent="0.35">
      <c r="A56">
        <v>95</v>
      </c>
      <c r="B56">
        <v>20251307</v>
      </c>
      <c r="C56" t="s">
        <v>681</v>
      </c>
      <c r="D56">
        <v>21130</v>
      </c>
      <c r="E56" t="s">
        <v>222</v>
      </c>
      <c r="F56">
        <v>575</v>
      </c>
      <c r="G56" s="48">
        <v>5000</v>
      </c>
      <c r="H56" s="48">
        <v>0</v>
      </c>
      <c r="I56" s="48">
        <v>5000</v>
      </c>
      <c r="J56" s="48">
        <v>0</v>
      </c>
      <c r="K56" s="48">
        <v>0</v>
      </c>
    </row>
    <row r="57" spans="1:11" x14ac:dyDescent="0.35">
      <c r="A57">
        <v>404</v>
      </c>
      <c r="B57">
        <v>20250058</v>
      </c>
      <c r="C57" t="s">
        <v>681</v>
      </c>
      <c r="D57">
        <v>28620</v>
      </c>
      <c r="E57" t="s">
        <v>334</v>
      </c>
      <c r="F57">
        <v>709</v>
      </c>
      <c r="G57" s="48">
        <v>15500</v>
      </c>
      <c r="H57" s="48">
        <v>8585.7000000000007</v>
      </c>
      <c r="I57" s="48">
        <v>6914.2999999999993</v>
      </c>
      <c r="J57" s="48">
        <v>0</v>
      </c>
      <c r="K57" s="48">
        <v>0</v>
      </c>
    </row>
    <row r="58" spans="1:11" x14ac:dyDescent="0.35">
      <c r="A58">
        <v>1</v>
      </c>
      <c r="B58">
        <v>20250059</v>
      </c>
      <c r="C58" t="s">
        <v>681</v>
      </c>
      <c r="D58">
        <v>22250</v>
      </c>
      <c r="E58" t="s">
        <v>347</v>
      </c>
      <c r="F58">
        <v>112</v>
      </c>
      <c r="G58" s="48">
        <v>17334.919999999998</v>
      </c>
      <c r="H58" s="48">
        <v>0</v>
      </c>
      <c r="I58" s="48">
        <v>17334.919999999998</v>
      </c>
      <c r="J58" s="48">
        <v>0</v>
      </c>
      <c r="K58" s="48">
        <v>0</v>
      </c>
    </row>
    <row r="59" spans="1:11" x14ac:dyDescent="0.35">
      <c r="A59">
        <v>27</v>
      </c>
      <c r="B59">
        <v>20250060</v>
      </c>
      <c r="C59" t="s">
        <v>681</v>
      </c>
      <c r="D59">
        <v>21095</v>
      </c>
      <c r="E59" t="s">
        <v>304</v>
      </c>
      <c r="F59">
        <v>315</v>
      </c>
      <c r="G59" s="48">
        <v>7500</v>
      </c>
      <c r="H59" s="48">
        <v>7253</v>
      </c>
      <c r="I59" s="48">
        <v>247</v>
      </c>
      <c r="J59" s="48">
        <v>0</v>
      </c>
      <c r="K59" s="48">
        <v>0</v>
      </c>
    </row>
    <row r="60" spans="1:11" x14ac:dyDescent="0.35">
      <c r="A60">
        <v>55</v>
      </c>
      <c r="B60">
        <v>20250062</v>
      </c>
      <c r="C60" t="s">
        <v>681</v>
      </c>
      <c r="D60">
        <v>22755</v>
      </c>
      <c r="E60" t="s">
        <v>308</v>
      </c>
      <c r="F60">
        <v>223</v>
      </c>
      <c r="G60" s="48">
        <v>100000</v>
      </c>
      <c r="H60" s="48">
        <v>0</v>
      </c>
      <c r="I60" s="48">
        <v>100000</v>
      </c>
      <c r="J60" s="48">
        <v>0</v>
      </c>
      <c r="K60" s="48">
        <v>0</v>
      </c>
    </row>
    <row r="61" spans="1:11" x14ac:dyDescent="0.35">
      <c r="A61">
        <v>90</v>
      </c>
      <c r="B61">
        <v>20250063</v>
      </c>
      <c r="C61" t="s">
        <v>681</v>
      </c>
      <c r="D61">
        <v>20770</v>
      </c>
      <c r="E61" t="s">
        <v>381</v>
      </c>
      <c r="F61">
        <v>225</v>
      </c>
      <c r="G61" s="48">
        <v>10000</v>
      </c>
      <c r="H61" s="48">
        <v>10000</v>
      </c>
      <c r="I61" s="48">
        <v>0</v>
      </c>
      <c r="J61" s="48">
        <v>0</v>
      </c>
      <c r="K61" s="48">
        <v>0</v>
      </c>
    </row>
    <row r="62" spans="1:11" x14ac:dyDescent="0.35">
      <c r="A62">
        <v>1</v>
      </c>
      <c r="B62">
        <v>20250064</v>
      </c>
      <c r="C62" t="s">
        <v>681</v>
      </c>
      <c r="D62">
        <v>22260</v>
      </c>
      <c r="E62" t="s">
        <v>346</v>
      </c>
      <c r="F62">
        <v>112</v>
      </c>
      <c r="G62" s="48">
        <v>18779.38</v>
      </c>
      <c r="H62" s="48">
        <v>0</v>
      </c>
      <c r="I62" s="48">
        <v>18779.38</v>
      </c>
      <c r="J62" s="48">
        <v>0</v>
      </c>
      <c r="K62" s="48">
        <v>0</v>
      </c>
    </row>
    <row r="63" spans="1:11" x14ac:dyDescent="0.35">
      <c r="A63">
        <v>70</v>
      </c>
      <c r="B63">
        <v>20250065</v>
      </c>
      <c r="C63" t="s">
        <v>681</v>
      </c>
      <c r="D63">
        <v>20820</v>
      </c>
      <c r="E63" t="s">
        <v>708</v>
      </c>
      <c r="F63">
        <v>142</v>
      </c>
      <c r="G63" s="48">
        <v>96608</v>
      </c>
      <c r="H63" s="48">
        <v>62509.2</v>
      </c>
      <c r="I63" s="48">
        <v>34098.800000000003</v>
      </c>
      <c r="J63" s="48">
        <v>0</v>
      </c>
      <c r="K63" s="48">
        <v>0</v>
      </c>
    </row>
    <row r="64" spans="1:11" x14ac:dyDescent="0.35">
      <c r="A64">
        <v>23</v>
      </c>
      <c r="B64">
        <v>20250066</v>
      </c>
      <c r="C64" t="s">
        <v>681</v>
      </c>
      <c r="D64">
        <v>26875</v>
      </c>
      <c r="E64" t="s">
        <v>355</v>
      </c>
      <c r="F64">
        <v>238</v>
      </c>
      <c r="G64" s="48">
        <v>32000</v>
      </c>
      <c r="H64" s="48">
        <v>29408.65</v>
      </c>
      <c r="I64" s="48">
        <v>2591.3499999999985</v>
      </c>
      <c r="J64" s="48">
        <v>0</v>
      </c>
      <c r="K64" s="48">
        <v>0</v>
      </c>
    </row>
    <row r="65" spans="1:11" x14ac:dyDescent="0.35">
      <c r="A65">
        <v>103</v>
      </c>
      <c r="B65">
        <v>20250077</v>
      </c>
      <c r="C65" t="s">
        <v>681</v>
      </c>
      <c r="D65">
        <v>20670</v>
      </c>
      <c r="E65" t="s">
        <v>709</v>
      </c>
      <c r="F65">
        <v>247</v>
      </c>
      <c r="G65" s="48">
        <v>99251</v>
      </c>
      <c r="H65" s="48">
        <v>99250.62</v>
      </c>
      <c r="I65" s="48">
        <v>0.38000000000465661</v>
      </c>
      <c r="J65" s="48">
        <v>0</v>
      </c>
      <c r="K65" s="48">
        <v>0</v>
      </c>
    </row>
    <row r="66" spans="1:11" x14ac:dyDescent="0.35">
      <c r="A66">
        <v>34</v>
      </c>
      <c r="B66">
        <v>20250067</v>
      </c>
      <c r="C66" t="s">
        <v>681</v>
      </c>
      <c r="D66">
        <v>20950</v>
      </c>
      <c r="E66" t="s">
        <v>278</v>
      </c>
      <c r="F66">
        <v>251</v>
      </c>
      <c r="G66" s="48">
        <v>54081.27</v>
      </c>
      <c r="H66" s="48">
        <v>54081.27</v>
      </c>
      <c r="I66" s="48">
        <v>0</v>
      </c>
      <c r="J66" s="48">
        <v>0</v>
      </c>
      <c r="K66" s="48">
        <v>0</v>
      </c>
    </row>
    <row r="67" spans="1:11" x14ac:dyDescent="0.35">
      <c r="A67">
        <v>34</v>
      </c>
      <c r="B67">
        <v>20250068</v>
      </c>
      <c r="C67" t="s">
        <v>681</v>
      </c>
      <c r="D67">
        <v>20960</v>
      </c>
      <c r="E67" t="s">
        <v>410</v>
      </c>
      <c r="F67">
        <v>251</v>
      </c>
      <c r="G67" s="48">
        <v>43194.46</v>
      </c>
      <c r="H67" s="48">
        <v>43194.46</v>
      </c>
      <c r="I67" s="48">
        <v>0</v>
      </c>
      <c r="J67" s="48">
        <v>0</v>
      </c>
      <c r="K67" s="48">
        <v>0</v>
      </c>
    </row>
    <row r="68" spans="1:11" x14ac:dyDescent="0.35">
      <c r="A68">
        <v>41</v>
      </c>
      <c r="B68">
        <v>20250069</v>
      </c>
      <c r="C68" t="s">
        <v>681</v>
      </c>
      <c r="D68">
        <v>21815</v>
      </c>
      <c r="E68" t="s">
        <v>394</v>
      </c>
      <c r="F68">
        <v>259</v>
      </c>
      <c r="G68" s="48">
        <v>100000</v>
      </c>
      <c r="H68" s="48">
        <v>0</v>
      </c>
      <c r="I68" s="48">
        <v>100000</v>
      </c>
      <c r="J68" s="48">
        <v>0</v>
      </c>
      <c r="K68" s="48">
        <v>0</v>
      </c>
    </row>
    <row r="69" spans="1:11" x14ac:dyDescent="0.35">
      <c r="A69">
        <v>41</v>
      </c>
      <c r="B69">
        <v>20250070</v>
      </c>
      <c r="C69" t="s">
        <v>681</v>
      </c>
      <c r="D69">
        <v>27530</v>
      </c>
      <c r="E69" t="s">
        <v>411</v>
      </c>
      <c r="F69">
        <v>259</v>
      </c>
      <c r="G69" s="48">
        <v>100000</v>
      </c>
      <c r="H69" s="48">
        <v>47645</v>
      </c>
      <c r="I69" s="48">
        <v>52355</v>
      </c>
      <c r="J69" s="48">
        <v>0</v>
      </c>
      <c r="K69" s="48">
        <v>0</v>
      </c>
    </row>
    <row r="70" spans="1:11" x14ac:dyDescent="0.35">
      <c r="A70">
        <v>41</v>
      </c>
      <c r="B70">
        <v>20250071</v>
      </c>
      <c r="C70" t="s">
        <v>681</v>
      </c>
      <c r="D70">
        <v>21810</v>
      </c>
      <c r="E70" t="s">
        <v>428</v>
      </c>
      <c r="F70">
        <v>260</v>
      </c>
      <c r="G70" s="48">
        <v>100000</v>
      </c>
      <c r="H70" s="48">
        <v>100000</v>
      </c>
      <c r="I70" s="48">
        <v>0</v>
      </c>
      <c r="J70" s="48">
        <v>0</v>
      </c>
      <c r="K70" s="48">
        <v>0</v>
      </c>
    </row>
    <row r="71" spans="1:11" x14ac:dyDescent="0.35">
      <c r="A71">
        <v>41</v>
      </c>
      <c r="B71">
        <v>20250072</v>
      </c>
      <c r="C71" t="s">
        <v>681</v>
      </c>
      <c r="D71">
        <v>21805</v>
      </c>
      <c r="E71" t="s">
        <v>400</v>
      </c>
      <c r="F71">
        <v>260</v>
      </c>
      <c r="G71" s="48">
        <v>100000</v>
      </c>
      <c r="H71" s="48">
        <v>0</v>
      </c>
      <c r="I71" s="48">
        <v>100000</v>
      </c>
      <c r="J71" s="48">
        <v>0</v>
      </c>
      <c r="K71" s="48">
        <v>0</v>
      </c>
    </row>
    <row r="72" spans="1:11" x14ac:dyDescent="0.35">
      <c r="A72">
        <v>56</v>
      </c>
      <c r="B72">
        <v>20250074</v>
      </c>
      <c r="C72" t="s">
        <v>681</v>
      </c>
      <c r="D72">
        <v>29202</v>
      </c>
      <c r="E72" t="s">
        <v>402</v>
      </c>
      <c r="F72">
        <v>491</v>
      </c>
      <c r="G72" s="48">
        <v>18000</v>
      </c>
      <c r="H72" s="48">
        <v>5400</v>
      </c>
      <c r="I72" s="48">
        <v>12600</v>
      </c>
      <c r="J72" s="48">
        <v>0</v>
      </c>
      <c r="K72" s="48">
        <v>0</v>
      </c>
    </row>
    <row r="73" spans="1:11" x14ac:dyDescent="0.35">
      <c r="A73">
        <v>26</v>
      </c>
      <c r="B73">
        <v>20250075</v>
      </c>
      <c r="C73" t="s">
        <v>681</v>
      </c>
      <c r="D73">
        <v>21020</v>
      </c>
      <c r="E73" t="s">
        <v>269</v>
      </c>
      <c r="F73">
        <v>351</v>
      </c>
      <c r="G73" s="48">
        <v>31000</v>
      </c>
      <c r="H73" s="48">
        <v>18144.39</v>
      </c>
      <c r="I73" s="48">
        <v>12855.61</v>
      </c>
      <c r="J73" s="48">
        <v>0</v>
      </c>
      <c r="K73" s="48">
        <v>0</v>
      </c>
    </row>
    <row r="74" spans="1:11" x14ac:dyDescent="0.35">
      <c r="A74">
        <v>26</v>
      </c>
      <c r="B74">
        <v>20250076</v>
      </c>
      <c r="C74" t="s">
        <v>681</v>
      </c>
      <c r="D74">
        <v>21025</v>
      </c>
      <c r="E74" t="s">
        <v>266</v>
      </c>
      <c r="F74">
        <v>351</v>
      </c>
      <c r="G74" s="48">
        <v>32679</v>
      </c>
      <c r="H74" s="48">
        <v>20179</v>
      </c>
      <c r="I74" s="48">
        <v>12500</v>
      </c>
      <c r="J74" s="48">
        <v>0</v>
      </c>
      <c r="K74" s="48">
        <v>0</v>
      </c>
    </row>
    <row r="75" spans="1:11" x14ac:dyDescent="0.35">
      <c r="A75">
        <v>24</v>
      </c>
      <c r="B75">
        <v>20250078</v>
      </c>
      <c r="C75" t="s">
        <v>681</v>
      </c>
      <c r="D75">
        <v>26380</v>
      </c>
      <c r="E75" t="s">
        <v>383</v>
      </c>
      <c r="F75">
        <v>275</v>
      </c>
      <c r="G75" s="48">
        <v>100000</v>
      </c>
      <c r="H75" s="48">
        <v>41151.1</v>
      </c>
      <c r="I75" s="48">
        <v>58848.9</v>
      </c>
      <c r="J75" s="48">
        <v>0</v>
      </c>
      <c r="K75" s="48">
        <v>0</v>
      </c>
    </row>
    <row r="76" spans="1:11" x14ac:dyDescent="0.35">
      <c r="A76">
        <v>9</v>
      </c>
      <c r="B76">
        <v>20250079</v>
      </c>
      <c r="C76" t="s">
        <v>681</v>
      </c>
      <c r="D76">
        <v>20325</v>
      </c>
      <c r="E76" t="s">
        <v>359</v>
      </c>
      <c r="F76">
        <v>35</v>
      </c>
      <c r="G76" s="48">
        <v>85000</v>
      </c>
      <c r="H76" s="48">
        <v>85000</v>
      </c>
      <c r="I76" s="48">
        <v>0</v>
      </c>
      <c r="J76" s="48">
        <v>0</v>
      </c>
      <c r="K76" s="48">
        <v>0</v>
      </c>
    </row>
    <row r="77" spans="1:11" x14ac:dyDescent="0.35">
      <c r="A77">
        <v>65</v>
      </c>
      <c r="B77">
        <v>20250080</v>
      </c>
      <c r="C77" t="s">
        <v>681</v>
      </c>
      <c r="D77">
        <v>21980</v>
      </c>
      <c r="E77" t="s">
        <v>273</v>
      </c>
      <c r="F77">
        <v>276</v>
      </c>
      <c r="G77" s="48">
        <v>6930</v>
      </c>
      <c r="H77" s="48">
        <v>6250</v>
      </c>
      <c r="I77" s="48">
        <v>680</v>
      </c>
      <c r="J77" s="48">
        <v>0</v>
      </c>
      <c r="K77" s="48">
        <v>0</v>
      </c>
    </row>
    <row r="78" spans="1:11" x14ac:dyDescent="0.35">
      <c r="A78">
        <v>65</v>
      </c>
      <c r="B78">
        <v>20250081</v>
      </c>
      <c r="C78" t="s">
        <v>681</v>
      </c>
      <c r="D78">
        <v>26530</v>
      </c>
      <c r="E78" t="s">
        <v>418</v>
      </c>
      <c r="F78">
        <v>276</v>
      </c>
      <c r="G78" s="48">
        <v>25000</v>
      </c>
      <c r="H78" s="48">
        <v>9552.65</v>
      </c>
      <c r="I78" s="48">
        <v>15447.35</v>
      </c>
      <c r="J78" s="48">
        <v>0</v>
      </c>
      <c r="K78" s="48">
        <v>0</v>
      </c>
    </row>
    <row r="79" spans="1:11" x14ac:dyDescent="0.35">
      <c r="A79">
        <v>65</v>
      </c>
      <c r="B79">
        <v>20250082</v>
      </c>
      <c r="C79" t="s">
        <v>681</v>
      </c>
      <c r="D79">
        <v>22015</v>
      </c>
      <c r="E79" t="s">
        <v>257</v>
      </c>
      <c r="F79">
        <v>276</v>
      </c>
      <c r="G79" s="48">
        <v>98650</v>
      </c>
      <c r="H79" s="48">
        <v>62717</v>
      </c>
      <c r="I79" s="48">
        <v>35933</v>
      </c>
      <c r="J79" s="48">
        <v>0</v>
      </c>
      <c r="K79" s="48">
        <v>0</v>
      </c>
    </row>
    <row r="80" spans="1:11" x14ac:dyDescent="0.35">
      <c r="A80">
        <v>65</v>
      </c>
      <c r="B80">
        <v>20250083</v>
      </c>
      <c r="C80" t="s">
        <v>681</v>
      </c>
      <c r="D80">
        <v>26535</v>
      </c>
      <c r="E80" t="s">
        <v>262</v>
      </c>
      <c r="F80">
        <v>276</v>
      </c>
      <c r="G80" s="48">
        <v>21610</v>
      </c>
      <c r="H80" s="48">
        <v>0</v>
      </c>
      <c r="I80" s="48">
        <v>21610</v>
      </c>
      <c r="J80" s="48">
        <v>0</v>
      </c>
      <c r="K80" s="48">
        <v>0</v>
      </c>
    </row>
    <row r="81" spans="1:11" x14ac:dyDescent="0.35">
      <c r="A81">
        <v>13</v>
      </c>
      <c r="B81">
        <v>20250084</v>
      </c>
      <c r="C81" t="s">
        <v>681</v>
      </c>
      <c r="D81">
        <v>20365</v>
      </c>
      <c r="E81" t="s">
        <v>315</v>
      </c>
      <c r="F81">
        <v>525</v>
      </c>
      <c r="G81" s="48">
        <v>50000</v>
      </c>
      <c r="H81" s="48">
        <v>32250</v>
      </c>
      <c r="I81" s="48">
        <v>17750</v>
      </c>
      <c r="J81" s="48">
        <v>0</v>
      </c>
      <c r="K81" s="48">
        <v>0</v>
      </c>
    </row>
    <row r="82" spans="1:11" x14ac:dyDescent="0.35">
      <c r="A82">
        <v>49</v>
      </c>
      <c r="B82">
        <v>20251128</v>
      </c>
      <c r="C82" t="s">
        <v>681</v>
      </c>
      <c r="D82">
        <v>22425</v>
      </c>
      <c r="E82" t="s">
        <v>230</v>
      </c>
      <c r="F82">
        <v>208</v>
      </c>
      <c r="G82" s="48">
        <v>55000</v>
      </c>
      <c r="H82" s="48">
        <v>0</v>
      </c>
      <c r="I82" s="48">
        <v>55000</v>
      </c>
      <c r="J82" s="48">
        <v>0</v>
      </c>
      <c r="K82" s="48">
        <v>0</v>
      </c>
    </row>
    <row r="83" spans="1:11" x14ac:dyDescent="0.35">
      <c r="A83">
        <v>30</v>
      </c>
      <c r="B83">
        <v>20250085</v>
      </c>
      <c r="C83" t="s">
        <v>681</v>
      </c>
      <c r="D83">
        <v>21275</v>
      </c>
      <c r="E83" t="s">
        <v>424</v>
      </c>
      <c r="F83">
        <v>285</v>
      </c>
      <c r="G83" s="48">
        <v>41095</v>
      </c>
      <c r="H83" s="48">
        <v>0</v>
      </c>
      <c r="I83" s="48">
        <v>41095</v>
      </c>
      <c r="J83" s="48">
        <v>0</v>
      </c>
      <c r="K83" s="48">
        <v>0</v>
      </c>
    </row>
    <row r="84" spans="1:11" x14ac:dyDescent="0.35">
      <c r="A84">
        <v>35</v>
      </c>
      <c r="B84">
        <v>20250086</v>
      </c>
      <c r="C84" t="s">
        <v>681</v>
      </c>
      <c r="D84">
        <v>21405</v>
      </c>
      <c r="E84" t="s">
        <v>324</v>
      </c>
      <c r="F84">
        <v>288</v>
      </c>
      <c r="G84" s="48">
        <v>100000</v>
      </c>
      <c r="H84" s="48">
        <v>68096.320000000007</v>
      </c>
      <c r="I84" s="48">
        <v>31903.679999999993</v>
      </c>
      <c r="J84" s="48">
        <v>0</v>
      </c>
      <c r="K84" s="48">
        <v>0</v>
      </c>
    </row>
    <row r="85" spans="1:11" x14ac:dyDescent="0.35">
      <c r="A85">
        <v>88</v>
      </c>
      <c r="B85">
        <v>20250088</v>
      </c>
      <c r="C85" t="s">
        <v>681</v>
      </c>
      <c r="D85">
        <v>21370</v>
      </c>
      <c r="E85" t="s">
        <v>405</v>
      </c>
      <c r="F85">
        <v>295</v>
      </c>
      <c r="G85" s="48">
        <v>14991.45</v>
      </c>
      <c r="H85" s="48">
        <v>14991.45</v>
      </c>
      <c r="I85" s="48">
        <v>0</v>
      </c>
      <c r="J85" s="48">
        <v>0</v>
      </c>
      <c r="K85" s="48">
        <v>0</v>
      </c>
    </row>
    <row r="86" spans="1:11" x14ac:dyDescent="0.35">
      <c r="A86">
        <v>42</v>
      </c>
      <c r="B86">
        <v>20250089</v>
      </c>
      <c r="C86" t="s">
        <v>681</v>
      </c>
      <c r="D86">
        <v>21915</v>
      </c>
      <c r="E86" t="s">
        <v>252</v>
      </c>
      <c r="F86">
        <v>371</v>
      </c>
      <c r="G86" s="48">
        <v>42968</v>
      </c>
      <c r="H86" s="48">
        <v>42968</v>
      </c>
      <c r="I86" s="48">
        <v>0</v>
      </c>
      <c r="J86" s="48">
        <v>0</v>
      </c>
      <c r="K86" s="48">
        <v>0</v>
      </c>
    </row>
    <row r="87" spans="1:11" x14ac:dyDescent="0.35">
      <c r="A87">
        <v>16</v>
      </c>
      <c r="B87">
        <v>20251310</v>
      </c>
      <c r="C87" t="s">
        <v>681</v>
      </c>
      <c r="D87">
        <v>20595</v>
      </c>
      <c r="E87" t="s">
        <v>227</v>
      </c>
      <c r="F87">
        <v>173</v>
      </c>
      <c r="G87" s="48">
        <v>89700</v>
      </c>
      <c r="H87" s="48">
        <v>77694</v>
      </c>
      <c r="I87" s="48">
        <v>12006</v>
      </c>
      <c r="J87" s="48">
        <v>0</v>
      </c>
      <c r="K87" s="48">
        <v>0</v>
      </c>
    </row>
    <row r="88" spans="1:11" x14ac:dyDescent="0.35">
      <c r="A88">
        <v>27</v>
      </c>
      <c r="B88">
        <v>20250090</v>
      </c>
      <c r="C88" t="s">
        <v>681</v>
      </c>
      <c r="D88">
        <v>26640</v>
      </c>
      <c r="E88" t="s">
        <v>95</v>
      </c>
      <c r="F88">
        <v>315</v>
      </c>
      <c r="G88" s="48">
        <v>11000</v>
      </c>
      <c r="H88" s="48">
        <v>10851</v>
      </c>
      <c r="I88" s="48">
        <v>149</v>
      </c>
      <c r="J88" s="48">
        <v>0</v>
      </c>
      <c r="K88" s="48">
        <v>0</v>
      </c>
    </row>
    <row r="89" spans="1:11" x14ac:dyDescent="0.35">
      <c r="A89">
        <v>27</v>
      </c>
      <c r="B89">
        <v>20250023</v>
      </c>
      <c r="C89" t="s">
        <v>681</v>
      </c>
      <c r="D89">
        <v>27715</v>
      </c>
      <c r="E89" t="s">
        <v>710</v>
      </c>
      <c r="F89">
        <v>315</v>
      </c>
      <c r="G89" s="48">
        <v>14000</v>
      </c>
      <c r="H89" s="48">
        <v>13438</v>
      </c>
      <c r="I89" s="48">
        <v>562</v>
      </c>
      <c r="J89" s="48">
        <v>0</v>
      </c>
      <c r="K89" s="48">
        <v>0</v>
      </c>
    </row>
    <row r="90" spans="1:11" x14ac:dyDescent="0.35">
      <c r="A90">
        <v>52</v>
      </c>
      <c r="B90">
        <v>20250091</v>
      </c>
      <c r="C90" t="s">
        <v>681</v>
      </c>
      <c r="D90">
        <v>22515</v>
      </c>
      <c r="E90" t="s">
        <v>330</v>
      </c>
      <c r="F90">
        <v>449</v>
      </c>
      <c r="G90" s="48">
        <v>61976.9</v>
      </c>
      <c r="H90" s="48">
        <v>61976.9</v>
      </c>
      <c r="I90" s="48">
        <v>0</v>
      </c>
      <c r="J90" s="48">
        <v>0</v>
      </c>
      <c r="K90" s="48">
        <v>0</v>
      </c>
    </row>
    <row r="91" spans="1:11" x14ac:dyDescent="0.35">
      <c r="A91">
        <v>19</v>
      </c>
      <c r="B91">
        <v>20250092</v>
      </c>
      <c r="C91" t="s">
        <v>681</v>
      </c>
      <c r="D91">
        <v>20690</v>
      </c>
      <c r="E91" t="s">
        <v>356</v>
      </c>
      <c r="F91">
        <v>199</v>
      </c>
      <c r="G91" s="48">
        <v>100000</v>
      </c>
      <c r="H91" s="48">
        <v>99781.96</v>
      </c>
      <c r="I91" s="48">
        <v>218.0399999999936</v>
      </c>
      <c r="J91" s="48">
        <v>0</v>
      </c>
      <c r="K91" s="48">
        <v>0</v>
      </c>
    </row>
    <row r="92" spans="1:11" x14ac:dyDescent="0.35">
      <c r="A92">
        <v>6</v>
      </c>
      <c r="B92">
        <v>20250093</v>
      </c>
      <c r="C92" t="s">
        <v>681</v>
      </c>
      <c r="D92">
        <v>20160</v>
      </c>
      <c r="E92" t="s">
        <v>356</v>
      </c>
      <c r="F92">
        <v>101</v>
      </c>
      <c r="G92" s="48">
        <v>91744</v>
      </c>
      <c r="H92" s="48">
        <v>15479.96</v>
      </c>
      <c r="I92" s="48">
        <v>76264.040000000008</v>
      </c>
      <c r="J92" s="48">
        <v>0</v>
      </c>
      <c r="K92" s="48">
        <v>0</v>
      </c>
    </row>
    <row r="93" spans="1:11" x14ac:dyDescent="0.35">
      <c r="A93">
        <v>56</v>
      </c>
      <c r="B93">
        <v>20250094</v>
      </c>
      <c r="C93" t="s">
        <v>681</v>
      </c>
      <c r="D93">
        <v>29203</v>
      </c>
      <c r="E93" t="s">
        <v>386</v>
      </c>
      <c r="F93">
        <v>491</v>
      </c>
      <c r="G93" s="48">
        <v>23400</v>
      </c>
      <c r="H93" s="48">
        <v>9452.4</v>
      </c>
      <c r="I93" s="48">
        <v>13947.6</v>
      </c>
      <c r="J93" s="48">
        <v>0</v>
      </c>
      <c r="K93" s="48">
        <v>0</v>
      </c>
    </row>
    <row r="94" spans="1:11" x14ac:dyDescent="0.35">
      <c r="A94">
        <v>52</v>
      </c>
      <c r="B94">
        <v>20250095</v>
      </c>
      <c r="C94" t="s">
        <v>681</v>
      </c>
      <c r="D94">
        <v>22545</v>
      </c>
      <c r="E94" t="s">
        <v>329</v>
      </c>
      <c r="F94">
        <v>449</v>
      </c>
      <c r="G94" s="48">
        <v>48643.05</v>
      </c>
      <c r="H94" s="48">
        <v>48643.05</v>
      </c>
      <c r="I94" s="48">
        <v>0</v>
      </c>
      <c r="J94" s="48">
        <v>0</v>
      </c>
      <c r="K94" s="48">
        <v>0</v>
      </c>
    </row>
    <row r="95" spans="1:11" x14ac:dyDescent="0.35">
      <c r="A95">
        <v>87</v>
      </c>
      <c r="B95">
        <v>20250096</v>
      </c>
      <c r="C95" t="s">
        <v>681</v>
      </c>
      <c r="D95">
        <v>23050</v>
      </c>
      <c r="E95" t="s">
        <v>368</v>
      </c>
      <c r="F95">
        <v>342</v>
      </c>
      <c r="G95" s="48">
        <v>52000</v>
      </c>
      <c r="H95" s="48">
        <v>7651.99</v>
      </c>
      <c r="I95" s="48">
        <v>44348.01</v>
      </c>
      <c r="J95" s="48">
        <v>0</v>
      </c>
      <c r="K95" s="48">
        <v>0</v>
      </c>
    </row>
    <row r="96" spans="1:11" x14ac:dyDescent="0.35">
      <c r="A96">
        <v>62</v>
      </c>
      <c r="B96">
        <v>20250024</v>
      </c>
      <c r="C96" t="s">
        <v>681</v>
      </c>
      <c r="D96">
        <v>21315</v>
      </c>
      <c r="E96" t="s">
        <v>711</v>
      </c>
      <c r="F96">
        <v>343</v>
      </c>
      <c r="G96" s="48">
        <v>32960</v>
      </c>
      <c r="H96" s="48">
        <v>30948.22</v>
      </c>
      <c r="I96" s="48">
        <v>2011.7799999999988</v>
      </c>
      <c r="J96" s="48">
        <v>0</v>
      </c>
      <c r="K96" s="48">
        <v>0</v>
      </c>
    </row>
    <row r="97" spans="1:11" x14ac:dyDescent="0.35">
      <c r="A97">
        <v>5</v>
      </c>
      <c r="B97">
        <v>20250097</v>
      </c>
      <c r="C97" t="s">
        <v>681</v>
      </c>
      <c r="D97">
        <v>22805</v>
      </c>
      <c r="E97" t="s">
        <v>314</v>
      </c>
      <c r="F97">
        <v>423</v>
      </c>
      <c r="G97" s="48">
        <v>22875</v>
      </c>
      <c r="H97" s="48">
        <v>20587.5</v>
      </c>
      <c r="I97" s="48">
        <v>2287.5</v>
      </c>
      <c r="J97" s="48">
        <v>0</v>
      </c>
      <c r="K97" s="48">
        <v>0</v>
      </c>
    </row>
    <row r="98" spans="1:11" x14ac:dyDescent="0.35">
      <c r="A98">
        <v>26</v>
      </c>
      <c r="B98">
        <v>20250099</v>
      </c>
      <c r="C98" t="s">
        <v>681</v>
      </c>
      <c r="D98">
        <v>21040</v>
      </c>
      <c r="E98" t="s">
        <v>263</v>
      </c>
      <c r="F98">
        <v>351</v>
      </c>
      <c r="G98" s="48">
        <v>88971</v>
      </c>
      <c r="H98" s="48">
        <v>77404.84</v>
      </c>
      <c r="I98" s="48">
        <v>11566.160000000003</v>
      </c>
      <c r="J98" s="48">
        <v>0</v>
      </c>
      <c r="K98" s="48">
        <v>0</v>
      </c>
    </row>
    <row r="99" spans="1:11" x14ac:dyDescent="0.35">
      <c r="A99">
        <v>26</v>
      </c>
      <c r="B99">
        <v>20250100</v>
      </c>
      <c r="C99" t="s">
        <v>681</v>
      </c>
      <c r="D99">
        <v>28375</v>
      </c>
      <c r="E99" t="s">
        <v>265</v>
      </c>
      <c r="F99">
        <v>351</v>
      </c>
      <c r="G99" s="48">
        <v>80063</v>
      </c>
      <c r="H99" s="48">
        <v>44943.64</v>
      </c>
      <c r="I99" s="48">
        <v>35119.360000000001</v>
      </c>
      <c r="J99" s="48">
        <v>0</v>
      </c>
      <c r="K99" s="48">
        <v>0</v>
      </c>
    </row>
    <row r="100" spans="1:11" x14ac:dyDescent="0.35">
      <c r="A100">
        <v>69</v>
      </c>
      <c r="B100">
        <v>20250101</v>
      </c>
      <c r="C100" t="s">
        <v>681</v>
      </c>
      <c r="D100">
        <v>29178</v>
      </c>
      <c r="E100" t="s">
        <v>396</v>
      </c>
      <c r="F100">
        <v>353</v>
      </c>
      <c r="G100" s="48">
        <v>15000</v>
      </c>
      <c r="H100" s="48">
        <v>315</v>
      </c>
      <c r="I100" s="48">
        <v>14685</v>
      </c>
      <c r="J100" s="48">
        <v>0</v>
      </c>
      <c r="K100" s="48">
        <v>0</v>
      </c>
    </row>
    <row r="101" spans="1:11" x14ac:dyDescent="0.35">
      <c r="A101">
        <v>40</v>
      </c>
      <c r="B101">
        <v>20250102</v>
      </c>
      <c r="C101" t="s">
        <v>681</v>
      </c>
      <c r="D101">
        <v>21765</v>
      </c>
      <c r="E101" t="s">
        <v>221</v>
      </c>
      <c r="F101">
        <v>357</v>
      </c>
      <c r="G101" s="48">
        <v>83767</v>
      </c>
      <c r="H101" s="48">
        <v>78289.320000000007</v>
      </c>
      <c r="I101" s="48">
        <v>5477.679999999993</v>
      </c>
      <c r="J101" s="48">
        <v>0</v>
      </c>
      <c r="K101" s="48">
        <v>0</v>
      </c>
    </row>
    <row r="102" spans="1:11" x14ac:dyDescent="0.35">
      <c r="A102">
        <v>40</v>
      </c>
      <c r="B102">
        <v>20250103</v>
      </c>
      <c r="C102" t="s">
        <v>681</v>
      </c>
      <c r="D102">
        <v>21760</v>
      </c>
      <c r="E102" t="s">
        <v>219</v>
      </c>
      <c r="F102">
        <v>357</v>
      </c>
      <c r="G102" s="48">
        <v>53295</v>
      </c>
      <c r="H102" s="48">
        <v>52933</v>
      </c>
      <c r="I102" s="48">
        <v>362</v>
      </c>
      <c r="J102" s="48">
        <v>0</v>
      </c>
      <c r="K102" s="48">
        <v>0</v>
      </c>
    </row>
    <row r="103" spans="1:11" x14ac:dyDescent="0.35">
      <c r="A103">
        <v>8</v>
      </c>
      <c r="B103">
        <v>20250104</v>
      </c>
      <c r="C103" t="s">
        <v>681</v>
      </c>
      <c r="D103">
        <v>20250</v>
      </c>
      <c r="E103" t="s">
        <v>318</v>
      </c>
      <c r="F103">
        <v>111</v>
      </c>
      <c r="G103" s="48">
        <v>8945</v>
      </c>
      <c r="H103" s="48">
        <v>8945</v>
      </c>
      <c r="I103" s="48">
        <v>0</v>
      </c>
      <c r="J103" s="48">
        <v>0</v>
      </c>
      <c r="K103" s="48">
        <v>0</v>
      </c>
    </row>
    <row r="104" spans="1:11" x14ac:dyDescent="0.35">
      <c r="A104">
        <v>93</v>
      </c>
      <c r="B104">
        <v>20250105</v>
      </c>
      <c r="C104" t="s">
        <v>681</v>
      </c>
      <c r="D104">
        <v>26980</v>
      </c>
      <c r="E104" t="s">
        <v>420</v>
      </c>
      <c r="F104">
        <v>363</v>
      </c>
      <c r="G104" s="48">
        <v>31983.34</v>
      </c>
      <c r="H104" s="48">
        <v>31983.34</v>
      </c>
      <c r="I104" s="48">
        <v>0</v>
      </c>
      <c r="J104" s="48">
        <v>0</v>
      </c>
      <c r="K104" s="48">
        <v>0</v>
      </c>
    </row>
    <row r="105" spans="1:11" x14ac:dyDescent="0.35">
      <c r="A105">
        <v>39</v>
      </c>
      <c r="B105">
        <v>20250106</v>
      </c>
      <c r="C105" t="s">
        <v>681</v>
      </c>
      <c r="D105">
        <v>21790</v>
      </c>
      <c r="E105" t="s">
        <v>712</v>
      </c>
      <c r="F105">
        <v>367</v>
      </c>
      <c r="G105" s="48">
        <v>100000</v>
      </c>
      <c r="H105" s="48">
        <v>38653.440000000002</v>
      </c>
      <c r="I105" s="48">
        <v>61346.559999999998</v>
      </c>
      <c r="J105" s="48">
        <v>0</v>
      </c>
      <c r="K105" s="48">
        <v>0</v>
      </c>
    </row>
    <row r="106" spans="1:11" x14ac:dyDescent="0.35">
      <c r="A106">
        <v>19</v>
      </c>
      <c r="B106">
        <v>20250107</v>
      </c>
      <c r="C106" t="s">
        <v>681</v>
      </c>
      <c r="D106">
        <v>26820</v>
      </c>
      <c r="E106" t="s">
        <v>238</v>
      </c>
      <c r="F106">
        <v>199</v>
      </c>
      <c r="G106" s="48">
        <v>100000</v>
      </c>
      <c r="H106" s="48">
        <v>99704</v>
      </c>
      <c r="I106" s="48">
        <v>296</v>
      </c>
      <c r="J106" s="48">
        <v>0</v>
      </c>
      <c r="K106" s="48">
        <v>0</v>
      </c>
    </row>
    <row r="107" spans="1:11" x14ac:dyDescent="0.35">
      <c r="A107">
        <v>93</v>
      </c>
      <c r="B107">
        <v>20250108</v>
      </c>
      <c r="C107" t="s">
        <v>681</v>
      </c>
      <c r="D107">
        <v>21695</v>
      </c>
      <c r="E107" t="s">
        <v>403</v>
      </c>
      <c r="F107">
        <v>363</v>
      </c>
      <c r="G107" s="48">
        <v>100000</v>
      </c>
      <c r="H107" s="48">
        <v>65518.96</v>
      </c>
      <c r="I107" s="48">
        <v>34481.040000000001</v>
      </c>
      <c r="J107" s="48">
        <v>0</v>
      </c>
      <c r="K107" s="48">
        <v>0</v>
      </c>
    </row>
    <row r="108" spans="1:11" x14ac:dyDescent="0.35">
      <c r="A108">
        <v>42</v>
      </c>
      <c r="B108">
        <v>20250109</v>
      </c>
      <c r="C108" t="s">
        <v>681</v>
      </c>
      <c r="D108">
        <v>21885</v>
      </c>
      <c r="E108" t="s">
        <v>417</v>
      </c>
      <c r="F108">
        <v>371</v>
      </c>
      <c r="G108" s="48">
        <v>37978</v>
      </c>
      <c r="H108" s="48">
        <v>37978</v>
      </c>
      <c r="I108" s="48">
        <v>0</v>
      </c>
      <c r="J108" s="48">
        <v>0</v>
      </c>
      <c r="K108" s="48">
        <v>0</v>
      </c>
    </row>
    <row r="109" spans="1:11" x14ac:dyDescent="0.35">
      <c r="A109">
        <v>42</v>
      </c>
      <c r="B109">
        <v>20250110</v>
      </c>
      <c r="C109" t="s">
        <v>681</v>
      </c>
      <c r="D109">
        <v>27960</v>
      </c>
      <c r="E109" t="s">
        <v>281</v>
      </c>
      <c r="F109">
        <v>371</v>
      </c>
      <c r="G109" s="48">
        <v>100000</v>
      </c>
      <c r="H109" s="48">
        <v>100000</v>
      </c>
      <c r="I109" s="48">
        <v>0</v>
      </c>
      <c r="J109" s="48">
        <v>0</v>
      </c>
      <c r="K109" s="48">
        <v>0</v>
      </c>
    </row>
    <row r="110" spans="1:11" x14ac:dyDescent="0.35">
      <c r="A110">
        <v>42</v>
      </c>
      <c r="B110">
        <v>20250111</v>
      </c>
      <c r="C110" t="s">
        <v>681</v>
      </c>
      <c r="D110">
        <v>21860</v>
      </c>
      <c r="E110" t="s">
        <v>254</v>
      </c>
      <c r="F110">
        <v>371</v>
      </c>
      <c r="G110" s="48">
        <v>99056</v>
      </c>
      <c r="H110" s="48">
        <v>99056</v>
      </c>
      <c r="I110" s="48">
        <v>0</v>
      </c>
      <c r="J110" s="48">
        <v>0</v>
      </c>
      <c r="K110" s="48">
        <v>0</v>
      </c>
    </row>
    <row r="111" spans="1:11" x14ac:dyDescent="0.35">
      <c r="A111">
        <v>19</v>
      </c>
      <c r="B111">
        <v>20250112</v>
      </c>
      <c r="C111" t="s">
        <v>681</v>
      </c>
      <c r="D111">
        <v>20715</v>
      </c>
      <c r="E111" t="s">
        <v>247</v>
      </c>
      <c r="F111">
        <v>377</v>
      </c>
      <c r="G111" s="48">
        <v>49210.559999999998</v>
      </c>
      <c r="H111" s="48">
        <v>48639</v>
      </c>
      <c r="I111" s="48">
        <v>571.55999999999767</v>
      </c>
      <c r="J111" s="48">
        <v>0</v>
      </c>
      <c r="K111" s="48">
        <v>0</v>
      </c>
    </row>
    <row r="112" spans="1:11" x14ac:dyDescent="0.35">
      <c r="A112">
        <v>52</v>
      </c>
      <c r="B112">
        <v>20250113</v>
      </c>
      <c r="C112" t="s">
        <v>681</v>
      </c>
      <c r="D112">
        <v>22525</v>
      </c>
      <c r="E112" t="s">
        <v>328</v>
      </c>
      <c r="F112">
        <v>449</v>
      </c>
      <c r="G112" s="48">
        <v>42565.01</v>
      </c>
      <c r="H112" s="48">
        <v>42565.01</v>
      </c>
      <c r="I112" s="48">
        <v>0</v>
      </c>
      <c r="J112" s="48">
        <v>0</v>
      </c>
      <c r="K112" s="48">
        <v>0</v>
      </c>
    </row>
    <row r="113" spans="1:11" x14ac:dyDescent="0.35">
      <c r="A113">
        <v>42</v>
      </c>
      <c r="B113">
        <v>20250114</v>
      </c>
      <c r="C113" t="s">
        <v>681</v>
      </c>
      <c r="D113">
        <v>21845</v>
      </c>
      <c r="E113" t="s">
        <v>258</v>
      </c>
      <c r="F113">
        <v>371</v>
      </c>
      <c r="G113" s="48">
        <v>67000</v>
      </c>
      <c r="H113" s="48">
        <v>64531</v>
      </c>
      <c r="I113" s="48">
        <v>2469</v>
      </c>
      <c r="J113" s="48">
        <v>0</v>
      </c>
      <c r="K113" s="48">
        <v>0</v>
      </c>
    </row>
    <row r="114" spans="1:11" x14ac:dyDescent="0.35">
      <c r="A114">
        <v>43</v>
      </c>
      <c r="B114">
        <v>20250115</v>
      </c>
      <c r="C114" t="s">
        <v>681</v>
      </c>
      <c r="D114">
        <v>29257</v>
      </c>
      <c r="E114" t="s">
        <v>343</v>
      </c>
      <c r="F114">
        <v>401</v>
      </c>
      <c r="G114" s="48">
        <v>100000</v>
      </c>
      <c r="H114" s="48">
        <v>12189.39</v>
      </c>
      <c r="I114" s="48">
        <v>87810.61</v>
      </c>
      <c r="J114" s="48">
        <v>0</v>
      </c>
      <c r="K114" s="48">
        <v>0</v>
      </c>
    </row>
    <row r="115" spans="1:11" x14ac:dyDescent="0.35">
      <c r="A115">
        <v>21</v>
      </c>
      <c r="B115">
        <v>20250116</v>
      </c>
      <c r="C115" t="s">
        <v>681</v>
      </c>
      <c r="D115">
        <v>20805</v>
      </c>
      <c r="E115" t="s">
        <v>8</v>
      </c>
      <c r="F115">
        <v>405</v>
      </c>
      <c r="G115" s="48">
        <v>74500</v>
      </c>
      <c r="H115" s="48">
        <v>72566.990000000005</v>
      </c>
      <c r="I115" s="48">
        <v>1933.0099999999948</v>
      </c>
      <c r="J115" s="48">
        <v>0</v>
      </c>
      <c r="K115" s="48">
        <v>0</v>
      </c>
    </row>
    <row r="116" spans="1:11" x14ac:dyDescent="0.35">
      <c r="A116" t="e">
        <v>#N/A</v>
      </c>
      <c r="B116">
        <v>20250117</v>
      </c>
      <c r="C116" t="s">
        <v>713</v>
      </c>
      <c r="D116">
        <v>1141</v>
      </c>
      <c r="E116" t="s">
        <v>313</v>
      </c>
      <c r="F116">
        <v>1000</v>
      </c>
      <c r="G116" s="48">
        <v>96164.2</v>
      </c>
      <c r="H116" s="48">
        <v>45662.51</v>
      </c>
      <c r="I116" s="48">
        <v>50501.689999999995</v>
      </c>
      <c r="J116" s="48">
        <v>0</v>
      </c>
      <c r="K116" s="48">
        <v>0</v>
      </c>
    </row>
    <row r="117" spans="1:11" x14ac:dyDescent="0.35">
      <c r="A117">
        <v>44</v>
      </c>
      <c r="B117">
        <v>20250118</v>
      </c>
      <c r="C117" t="s">
        <v>681</v>
      </c>
      <c r="D117">
        <v>22085</v>
      </c>
      <c r="E117" t="s">
        <v>373</v>
      </c>
      <c r="F117">
        <v>411</v>
      </c>
      <c r="G117" s="48">
        <v>100000</v>
      </c>
      <c r="H117" s="48">
        <v>72955.02</v>
      </c>
      <c r="I117" s="48">
        <v>27044.979999999996</v>
      </c>
      <c r="J117" s="48">
        <v>0</v>
      </c>
      <c r="K117" s="48">
        <v>0</v>
      </c>
    </row>
    <row r="118" spans="1:11" x14ac:dyDescent="0.35">
      <c r="A118">
        <v>107</v>
      </c>
      <c r="B118">
        <v>20250119</v>
      </c>
      <c r="C118" t="s">
        <v>681</v>
      </c>
      <c r="D118">
        <v>22095</v>
      </c>
      <c r="E118" t="s">
        <v>344</v>
      </c>
      <c r="F118">
        <v>413</v>
      </c>
      <c r="G118" s="48">
        <v>99992.5</v>
      </c>
      <c r="H118" s="48">
        <v>99992.5</v>
      </c>
      <c r="I118" s="48">
        <v>0</v>
      </c>
      <c r="J118" s="48">
        <v>0</v>
      </c>
      <c r="K118" s="48">
        <v>0</v>
      </c>
    </row>
    <row r="119" spans="1:11" x14ac:dyDescent="0.35">
      <c r="A119">
        <v>64</v>
      </c>
      <c r="B119">
        <v>20250120</v>
      </c>
      <c r="C119" t="s">
        <v>681</v>
      </c>
      <c r="D119">
        <v>26540</v>
      </c>
      <c r="E119" t="s">
        <v>714</v>
      </c>
      <c r="F119">
        <v>359</v>
      </c>
      <c r="G119" s="48">
        <v>100000</v>
      </c>
      <c r="H119" s="48">
        <v>99996.63</v>
      </c>
      <c r="I119" s="48">
        <v>3.3699999999953434</v>
      </c>
      <c r="J119" s="48">
        <v>0</v>
      </c>
      <c r="K119" s="48">
        <v>0</v>
      </c>
    </row>
    <row r="120" spans="1:11" x14ac:dyDescent="0.35">
      <c r="A120">
        <v>5</v>
      </c>
      <c r="B120">
        <v>20250121</v>
      </c>
      <c r="C120" t="s">
        <v>681</v>
      </c>
      <c r="D120">
        <v>22800</v>
      </c>
      <c r="E120" t="s">
        <v>309</v>
      </c>
      <c r="F120">
        <v>423</v>
      </c>
      <c r="G120" s="48">
        <v>22875</v>
      </c>
      <c r="H120" s="48">
        <v>20587.5</v>
      </c>
      <c r="I120" s="48">
        <v>2287.5</v>
      </c>
      <c r="J120" s="48">
        <v>0</v>
      </c>
      <c r="K120" s="48">
        <v>0</v>
      </c>
    </row>
    <row r="121" spans="1:11" x14ac:dyDescent="0.35">
      <c r="A121">
        <v>5</v>
      </c>
      <c r="B121">
        <v>20250122</v>
      </c>
      <c r="C121" t="s">
        <v>681</v>
      </c>
      <c r="D121">
        <v>22790</v>
      </c>
      <c r="E121" t="s">
        <v>311</v>
      </c>
      <c r="F121">
        <v>423</v>
      </c>
      <c r="G121" s="48">
        <v>22875</v>
      </c>
      <c r="H121" s="48">
        <v>20587.5</v>
      </c>
      <c r="I121" s="48">
        <v>2287.5</v>
      </c>
      <c r="J121" s="48">
        <v>0</v>
      </c>
      <c r="K121" s="48">
        <v>0</v>
      </c>
    </row>
    <row r="122" spans="1:11" x14ac:dyDescent="0.35">
      <c r="A122">
        <v>37</v>
      </c>
      <c r="B122">
        <v>20250123</v>
      </c>
      <c r="C122" t="s">
        <v>681</v>
      </c>
      <c r="D122">
        <v>21540</v>
      </c>
      <c r="E122" t="s">
        <v>331</v>
      </c>
      <c r="F122">
        <v>335</v>
      </c>
      <c r="G122" s="48">
        <v>98500</v>
      </c>
      <c r="H122" s="48">
        <v>0</v>
      </c>
      <c r="I122" s="48">
        <v>98500</v>
      </c>
      <c r="J122" s="48">
        <v>0</v>
      </c>
      <c r="K122" s="48">
        <v>0</v>
      </c>
    </row>
    <row r="123" spans="1:11" x14ac:dyDescent="0.35">
      <c r="A123">
        <v>101</v>
      </c>
      <c r="B123">
        <v>20250124</v>
      </c>
      <c r="C123" t="s">
        <v>681</v>
      </c>
      <c r="D123">
        <v>22110</v>
      </c>
      <c r="E123" t="s">
        <v>305</v>
      </c>
      <c r="F123">
        <v>543</v>
      </c>
      <c r="G123" s="48">
        <v>91833.05</v>
      </c>
      <c r="H123" s="48">
        <v>52052.81</v>
      </c>
      <c r="I123" s="48">
        <v>39780.240000000005</v>
      </c>
      <c r="J123" s="48">
        <v>0</v>
      </c>
      <c r="K123" s="48">
        <v>0</v>
      </c>
    </row>
    <row r="124" spans="1:11" x14ac:dyDescent="0.35">
      <c r="A124">
        <v>28</v>
      </c>
      <c r="B124">
        <v>20250125</v>
      </c>
      <c r="C124" t="s">
        <v>681</v>
      </c>
      <c r="D124">
        <v>27970</v>
      </c>
      <c r="E124" t="s">
        <v>715</v>
      </c>
      <c r="F124">
        <v>425</v>
      </c>
      <c r="G124" s="48">
        <v>96310.5</v>
      </c>
      <c r="H124" s="48">
        <v>96310.5</v>
      </c>
      <c r="I124" s="48">
        <v>0</v>
      </c>
      <c r="J124" s="48">
        <v>0</v>
      </c>
      <c r="K124" s="48">
        <v>0</v>
      </c>
    </row>
    <row r="125" spans="1:11" x14ac:dyDescent="0.35">
      <c r="A125">
        <v>53</v>
      </c>
      <c r="B125">
        <v>20250126</v>
      </c>
      <c r="C125" t="s">
        <v>681</v>
      </c>
      <c r="D125">
        <v>22620</v>
      </c>
      <c r="E125" t="s">
        <v>216</v>
      </c>
      <c r="F125">
        <v>427</v>
      </c>
      <c r="G125" s="48">
        <v>68400</v>
      </c>
      <c r="H125" s="48">
        <v>68399</v>
      </c>
      <c r="I125" s="48">
        <v>1</v>
      </c>
      <c r="J125" s="48">
        <v>0</v>
      </c>
      <c r="K125" s="48">
        <v>0</v>
      </c>
    </row>
    <row r="126" spans="1:11" x14ac:dyDescent="0.35">
      <c r="A126">
        <v>53</v>
      </c>
      <c r="B126">
        <v>20250127</v>
      </c>
      <c r="C126" t="s">
        <v>681</v>
      </c>
      <c r="D126">
        <v>22615</v>
      </c>
      <c r="E126" t="s">
        <v>160</v>
      </c>
      <c r="F126">
        <v>427</v>
      </c>
      <c r="G126" s="48">
        <v>8000</v>
      </c>
      <c r="H126" s="48">
        <v>7999</v>
      </c>
      <c r="I126" s="48">
        <v>1</v>
      </c>
      <c r="J126" s="48">
        <v>0</v>
      </c>
      <c r="K126" s="48">
        <v>0</v>
      </c>
    </row>
    <row r="127" spans="1:11" x14ac:dyDescent="0.35">
      <c r="A127">
        <v>42</v>
      </c>
      <c r="B127">
        <v>20250128</v>
      </c>
      <c r="C127" t="s">
        <v>681</v>
      </c>
      <c r="D127">
        <v>21825</v>
      </c>
      <c r="E127" t="s">
        <v>261</v>
      </c>
      <c r="F127">
        <v>371</v>
      </c>
      <c r="G127" s="48">
        <v>48203</v>
      </c>
      <c r="H127" s="48">
        <v>48203</v>
      </c>
      <c r="I127" s="48">
        <v>0</v>
      </c>
      <c r="J127" s="48">
        <v>0</v>
      </c>
      <c r="K127" s="48">
        <v>0</v>
      </c>
    </row>
    <row r="128" spans="1:11" x14ac:dyDescent="0.35">
      <c r="A128">
        <v>1</v>
      </c>
      <c r="B128">
        <v>20250129</v>
      </c>
      <c r="C128" t="s">
        <v>681</v>
      </c>
      <c r="D128">
        <v>22225</v>
      </c>
      <c r="E128" t="s">
        <v>351</v>
      </c>
      <c r="F128">
        <v>112</v>
      </c>
      <c r="G128" s="48">
        <v>3435</v>
      </c>
      <c r="H128" s="48">
        <v>0</v>
      </c>
      <c r="I128" s="48">
        <v>3435</v>
      </c>
      <c r="J128" s="48">
        <v>0</v>
      </c>
      <c r="K128" s="48">
        <v>0</v>
      </c>
    </row>
    <row r="129" spans="1:11" x14ac:dyDescent="0.35">
      <c r="A129">
        <v>23</v>
      </c>
      <c r="B129">
        <v>20250130</v>
      </c>
      <c r="C129" t="s">
        <v>681</v>
      </c>
      <c r="D129">
        <v>20895</v>
      </c>
      <c r="E129" t="s">
        <v>366</v>
      </c>
      <c r="F129">
        <v>435</v>
      </c>
      <c r="G129" s="48">
        <v>22800</v>
      </c>
      <c r="H129" s="48">
        <v>22724.97</v>
      </c>
      <c r="I129" s="48">
        <v>75.029999999998836</v>
      </c>
      <c r="J129" s="48">
        <v>0</v>
      </c>
      <c r="K129" s="48">
        <v>0</v>
      </c>
    </row>
    <row r="130" spans="1:11" x14ac:dyDescent="0.35">
      <c r="A130">
        <v>202</v>
      </c>
      <c r="B130">
        <v>20250131</v>
      </c>
      <c r="C130" t="s">
        <v>681</v>
      </c>
      <c r="D130">
        <v>20395</v>
      </c>
      <c r="E130" t="s">
        <v>301</v>
      </c>
      <c r="F130">
        <v>999</v>
      </c>
      <c r="G130" s="48">
        <v>99925</v>
      </c>
      <c r="H130" s="48">
        <v>99925</v>
      </c>
      <c r="I130" s="48">
        <v>0</v>
      </c>
      <c r="J130" s="48">
        <v>0</v>
      </c>
      <c r="K130" s="48">
        <v>0</v>
      </c>
    </row>
    <row r="131" spans="1:11" x14ac:dyDescent="0.35">
      <c r="A131">
        <v>51</v>
      </c>
      <c r="B131">
        <v>20250132</v>
      </c>
      <c r="C131" t="s">
        <v>681</v>
      </c>
      <c r="D131">
        <v>26550</v>
      </c>
      <c r="E131" t="s">
        <v>716</v>
      </c>
      <c r="F131">
        <v>439</v>
      </c>
      <c r="G131" s="48">
        <v>64631</v>
      </c>
      <c r="H131" s="48">
        <v>0</v>
      </c>
      <c r="I131" s="48">
        <v>64631</v>
      </c>
      <c r="J131" s="48">
        <v>0</v>
      </c>
      <c r="K131" s="48">
        <v>0</v>
      </c>
    </row>
    <row r="132" spans="1:11" x14ac:dyDescent="0.35">
      <c r="A132">
        <v>32</v>
      </c>
      <c r="B132">
        <v>20250133</v>
      </c>
      <c r="C132" t="s">
        <v>681</v>
      </c>
      <c r="D132">
        <v>21375</v>
      </c>
      <c r="E132" t="s">
        <v>412</v>
      </c>
      <c r="F132">
        <v>441</v>
      </c>
      <c r="G132" s="48">
        <v>65421</v>
      </c>
      <c r="H132" s="48">
        <v>60871.22</v>
      </c>
      <c r="I132" s="48">
        <v>4549.7799999999988</v>
      </c>
      <c r="J132" s="48">
        <v>0</v>
      </c>
      <c r="K132" s="48">
        <v>0</v>
      </c>
    </row>
    <row r="133" spans="1:11" x14ac:dyDescent="0.35">
      <c r="A133">
        <v>301</v>
      </c>
      <c r="B133">
        <v>20250134</v>
      </c>
      <c r="C133" t="s">
        <v>681</v>
      </c>
      <c r="D133">
        <v>28215</v>
      </c>
      <c r="E133" t="s">
        <v>371</v>
      </c>
      <c r="F133">
        <v>970</v>
      </c>
      <c r="G133" s="48">
        <v>98998.95</v>
      </c>
      <c r="H133" s="48">
        <v>98998.95</v>
      </c>
      <c r="I133" s="48">
        <v>0</v>
      </c>
      <c r="J133" s="48">
        <v>0</v>
      </c>
      <c r="K133" s="48">
        <v>0</v>
      </c>
    </row>
    <row r="134" spans="1:11" x14ac:dyDescent="0.35">
      <c r="A134">
        <v>33</v>
      </c>
      <c r="B134">
        <v>20250073</v>
      </c>
      <c r="C134" t="s">
        <v>681</v>
      </c>
      <c r="D134">
        <v>26525</v>
      </c>
      <c r="E134" t="s">
        <v>717</v>
      </c>
      <c r="F134">
        <v>453</v>
      </c>
      <c r="G134" s="48">
        <v>57500</v>
      </c>
      <c r="H134" s="48">
        <v>49541.41</v>
      </c>
      <c r="I134" s="48">
        <v>7958.5899999999965</v>
      </c>
      <c r="J134" s="48">
        <v>0</v>
      </c>
      <c r="K134" s="48">
        <v>0</v>
      </c>
    </row>
    <row r="135" spans="1:11" x14ac:dyDescent="0.35">
      <c r="A135">
        <v>33</v>
      </c>
      <c r="B135">
        <v>20250087</v>
      </c>
      <c r="C135" t="s">
        <v>681</v>
      </c>
      <c r="D135">
        <v>21385</v>
      </c>
      <c r="E135" t="s">
        <v>717</v>
      </c>
      <c r="F135">
        <v>453</v>
      </c>
      <c r="G135" s="48">
        <v>88150</v>
      </c>
      <c r="H135" s="48">
        <v>81813</v>
      </c>
      <c r="I135" s="48">
        <v>6337</v>
      </c>
      <c r="J135" s="48">
        <v>0</v>
      </c>
      <c r="K135" s="48">
        <v>0</v>
      </c>
    </row>
    <row r="136" spans="1:11" x14ac:dyDescent="0.35">
      <c r="A136">
        <v>26</v>
      </c>
      <c r="B136">
        <v>20250135</v>
      </c>
      <c r="C136" t="s">
        <v>681</v>
      </c>
      <c r="D136">
        <v>21015</v>
      </c>
      <c r="E136" t="s">
        <v>267</v>
      </c>
      <c r="F136">
        <v>351</v>
      </c>
      <c r="G136" s="48">
        <v>75029</v>
      </c>
      <c r="H136" s="48">
        <v>44641.25</v>
      </c>
      <c r="I136" s="48">
        <v>30387.75</v>
      </c>
      <c r="J136" s="48">
        <v>0</v>
      </c>
      <c r="K136" s="48">
        <v>0</v>
      </c>
    </row>
    <row r="137" spans="1:11" x14ac:dyDescent="0.35">
      <c r="A137">
        <v>41</v>
      </c>
      <c r="B137">
        <v>20250136</v>
      </c>
      <c r="C137" t="s">
        <v>681</v>
      </c>
      <c r="D137">
        <v>21800</v>
      </c>
      <c r="E137" t="s">
        <v>398</v>
      </c>
      <c r="F137">
        <v>71</v>
      </c>
      <c r="G137" s="48">
        <v>100000</v>
      </c>
      <c r="H137" s="48">
        <v>99567</v>
      </c>
      <c r="I137" s="48">
        <v>433</v>
      </c>
      <c r="J137" s="48">
        <v>0</v>
      </c>
      <c r="K137" s="48">
        <v>0</v>
      </c>
    </row>
    <row r="138" spans="1:11" x14ac:dyDescent="0.35">
      <c r="A138">
        <v>78</v>
      </c>
      <c r="B138">
        <v>20250137</v>
      </c>
      <c r="C138" t="s">
        <v>681</v>
      </c>
      <c r="D138">
        <v>29196</v>
      </c>
      <c r="E138" t="s">
        <v>361</v>
      </c>
      <c r="F138">
        <v>457</v>
      </c>
      <c r="G138" s="48">
        <v>0</v>
      </c>
      <c r="H138" s="48">
        <v>0</v>
      </c>
      <c r="I138" s="48">
        <v>0</v>
      </c>
      <c r="J138" s="48">
        <v>0</v>
      </c>
      <c r="K138" s="48">
        <v>0</v>
      </c>
    </row>
    <row r="139" spans="1:11" x14ac:dyDescent="0.35">
      <c r="A139">
        <v>420</v>
      </c>
      <c r="B139">
        <v>20250138</v>
      </c>
      <c r="C139" t="s">
        <v>681</v>
      </c>
      <c r="D139">
        <v>29070</v>
      </c>
      <c r="E139" t="s">
        <v>375</v>
      </c>
      <c r="F139">
        <v>737</v>
      </c>
      <c r="G139" s="48">
        <v>9000</v>
      </c>
      <c r="H139" s="48">
        <v>0</v>
      </c>
      <c r="I139" s="48">
        <v>9000</v>
      </c>
      <c r="J139" s="48">
        <v>0</v>
      </c>
      <c r="K139" s="48">
        <v>0</v>
      </c>
    </row>
    <row r="140" spans="1:11" x14ac:dyDescent="0.35">
      <c r="A140">
        <v>18</v>
      </c>
      <c r="B140">
        <v>20250049</v>
      </c>
      <c r="C140" t="s">
        <v>681</v>
      </c>
      <c r="D140">
        <v>20660</v>
      </c>
      <c r="E140" t="s">
        <v>718</v>
      </c>
      <c r="F140">
        <v>185</v>
      </c>
      <c r="G140" s="48">
        <v>100000</v>
      </c>
      <c r="H140" s="48">
        <v>72859.53</v>
      </c>
      <c r="I140" s="48">
        <v>27140.47</v>
      </c>
      <c r="J140" s="48">
        <v>0</v>
      </c>
      <c r="K140" s="48">
        <v>0</v>
      </c>
    </row>
    <row r="141" spans="1:11" x14ac:dyDescent="0.35">
      <c r="A141">
        <v>21</v>
      </c>
      <c r="B141">
        <v>20250145</v>
      </c>
      <c r="C141" t="s">
        <v>681</v>
      </c>
      <c r="D141">
        <v>20815</v>
      </c>
      <c r="E141" t="s">
        <v>719</v>
      </c>
      <c r="F141">
        <v>495</v>
      </c>
      <c r="G141" s="48">
        <v>29100</v>
      </c>
      <c r="H141" s="48">
        <v>25138.89</v>
      </c>
      <c r="I141" s="48">
        <v>3961.1100000000006</v>
      </c>
      <c r="J141" s="48">
        <v>0</v>
      </c>
      <c r="K141" s="48">
        <v>0</v>
      </c>
    </row>
    <row r="142" spans="1:11" x14ac:dyDescent="0.35">
      <c r="A142">
        <v>50</v>
      </c>
      <c r="B142">
        <v>20250098</v>
      </c>
      <c r="C142" t="s">
        <v>681</v>
      </c>
      <c r="D142">
        <v>22455</v>
      </c>
      <c r="E142" t="s">
        <v>720</v>
      </c>
      <c r="F142">
        <v>381</v>
      </c>
      <c r="G142" s="48">
        <v>69000</v>
      </c>
      <c r="H142" s="48">
        <v>56177.22</v>
      </c>
      <c r="I142" s="48">
        <v>12822.779999999999</v>
      </c>
      <c r="J142" s="48">
        <v>0</v>
      </c>
      <c r="K142" s="48">
        <v>0</v>
      </c>
    </row>
    <row r="143" spans="1:11" x14ac:dyDescent="0.35">
      <c r="A143">
        <v>58</v>
      </c>
      <c r="B143">
        <v>20250061</v>
      </c>
      <c r="C143" t="s">
        <v>681</v>
      </c>
      <c r="D143">
        <v>22905</v>
      </c>
      <c r="E143" t="s">
        <v>721</v>
      </c>
      <c r="F143">
        <v>407</v>
      </c>
      <c r="G143" s="48">
        <v>75100</v>
      </c>
      <c r="H143" s="48">
        <v>75100</v>
      </c>
      <c r="I143" s="48">
        <v>0</v>
      </c>
      <c r="J143" s="48">
        <v>0</v>
      </c>
      <c r="K143" s="48">
        <v>0</v>
      </c>
    </row>
    <row r="144" spans="1:11" x14ac:dyDescent="0.35">
      <c r="A144">
        <v>70</v>
      </c>
      <c r="B144">
        <v>20250013</v>
      </c>
      <c r="C144" t="s">
        <v>681</v>
      </c>
      <c r="D144">
        <v>20830</v>
      </c>
      <c r="E144" t="s">
        <v>722</v>
      </c>
      <c r="F144">
        <v>233</v>
      </c>
      <c r="G144" s="48">
        <v>50900</v>
      </c>
      <c r="H144" s="48">
        <v>22594.27</v>
      </c>
      <c r="I144" s="48">
        <v>28305.73</v>
      </c>
      <c r="J144" s="48">
        <v>0</v>
      </c>
      <c r="K144" s="48">
        <v>0</v>
      </c>
    </row>
    <row r="145" spans="1:11" x14ac:dyDescent="0.35">
      <c r="A145">
        <v>403</v>
      </c>
      <c r="B145">
        <v>20250139</v>
      </c>
      <c r="C145" t="s">
        <v>681</v>
      </c>
      <c r="D145">
        <v>28400</v>
      </c>
      <c r="E145" t="s">
        <v>393</v>
      </c>
      <c r="F145">
        <v>705</v>
      </c>
      <c r="G145" s="48">
        <v>26500</v>
      </c>
      <c r="H145" s="48">
        <v>26500</v>
      </c>
      <c r="I145" s="48">
        <v>0</v>
      </c>
      <c r="J145" s="48">
        <v>0</v>
      </c>
      <c r="K145" s="48">
        <v>0</v>
      </c>
    </row>
    <row r="146" spans="1:11" x14ac:dyDescent="0.35">
      <c r="A146">
        <v>16</v>
      </c>
      <c r="B146">
        <v>20250140</v>
      </c>
      <c r="C146" t="s">
        <v>681</v>
      </c>
      <c r="D146">
        <v>28330</v>
      </c>
      <c r="E146" t="s">
        <v>336</v>
      </c>
      <c r="F146">
        <v>172</v>
      </c>
      <c r="G146" s="48">
        <v>100000</v>
      </c>
      <c r="H146" s="48">
        <v>91558</v>
      </c>
      <c r="I146" s="48">
        <v>8442</v>
      </c>
      <c r="J146" s="48">
        <v>0</v>
      </c>
      <c r="K146" s="48">
        <v>0</v>
      </c>
    </row>
    <row r="147" spans="1:11" x14ac:dyDescent="0.35">
      <c r="A147">
        <v>65</v>
      </c>
      <c r="B147">
        <v>20250141</v>
      </c>
      <c r="C147" t="s">
        <v>681</v>
      </c>
      <c r="D147">
        <v>22020</v>
      </c>
      <c r="E147" t="s">
        <v>255</v>
      </c>
      <c r="F147">
        <v>276</v>
      </c>
      <c r="G147" s="48">
        <v>7575</v>
      </c>
      <c r="H147" s="48">
        <v>0</v>
      </c>
      <c r="I147" s="48">
        <v>7575</v>
      </c>
      <c r="J147" s="48">
        <v>0</v>
      </c>
      <c r="K147" s="48">
        <v>0</v>
      </c>
    </row>
    <row r="148" spans="1:11" x14ac:dyDescent="0.35">
      <c r="A148">
        <v>56</v>
      </c>
      <c r="B148">
        <v>20250142</v>
      </c>
      <c r="C148" t="s">
        <v>681</v>
      </c>
      <c r="D148">
        <v>22845</v>
      </c>
      <c r="E148" t="s">
        <v>363</v>
      </c>
      <c r="F148">
        <v>491</v>
      </c>
      <c r="G148" s="48">
        <v>95715</v>
      </c>
      <c r="H148" s="48">
        <v>33076.5</v>
      </c>
      <c r="I148" s="48">
        <v>62638.5</v>
      </c>
      <c r="J148" s="48">
        <v>0</v>
      </c>
      <c r="K148" s="48">
        <v>0</v>
      </c>
    </row>
    <row r="149" spans="1:11" x14ac:dyDescent="0.35">
      <c r="A149">
        <v>56</v>
      </c>
      <c r="B149">
        <v>20250143</v>
      </c>
      <c r="C149" t="s">
        <v>681</v>
      </c>
      <c r="D149">
        <v>22830</v>
      </c>
      <c r="E149" t="s">
        <v>387</v>
      </c>
      <c r="F149">
        <v>491</v>
      </c>
      <c r="G149" s="48">
        <v>33250</v>
      </c>
      <c r="H149" s="48">
        <v>12905.6</v>
      </c>
      <c r="I149" s="48">
        <v>20344.400000000001</v>
      </c>
      <c r="J149" s="48">
        <v>0</v>
      </c>
      <c r="K149" s="48">
        <v>0</v>
      </c>
    </row>
    <row r="150" spans="1:11" x14ac:dyDescent="0.35">
      <c r="A150">
        <v>39</v>
      </c>
      <c r="B150">
        <v>20250144</v>
      </c>
      <c r="C150" t="s">
        <v>681</v>
      </c>
      <c r="D150">
        <v>26860</v>
      </c>
      <c r="E150" t="s">
        <v>723</v>
      </c>
      <c r="F150">
        <v>493</v>
      </c>
      <c r="G150" s="48">
        <v>100000</v>
      </c>
      <c r="H150" s="48">
        <v>96244.479999999996</v>
      </c>
      <c r="I150" s="48">
        <v>3755.5200000000041</v>
      </c>
      <c r="J150" s="48">
        <v>0</v>
      </c>
      <c r="K150" s="48">
        <v>0</v>
      </c>
    </row>
    <row r="151" spans="1:11" x14ac:dyDescent="0.35">
      <c r="A151">
        <v>6</v>
      </c>
      <c r="B151">
        <v>20250146</v>
      </c>
      <c r="C151" t="s">
        <v>681</v>
      </c>
      <c r="D151">
        <v>20140</v>
      </c>
      <c r="E151" t="s">
        <v>340</v>
      </c>
      <c r="F151">
        <v>101</v>
      </c>
      <c r="G151" s="48">
        <v>46267.48</v>
      </c>
      <c r="H151" s="48">
        <v>22768.74</v>
      </c>
      <c r="I151" s="48">
        <v>23498.74</v>
      </c>
      <c r="J151" s="48">
        <v>0</v>
      </c>
      <c r="K151" s="48">
        <v>0</v>
      </c>
    </row>
    <row r="152" spans="1:11" x14ac:dyDescent="0.35">
      <c r="A152">
        <v>105</v>
      </c>
      <c r="B152">
        <v>20250147</v>
      </c>
      <c r="C152" t="s">
        <v>681</v>
      </c>
      <c r="D152">
        <v>22100</v>
      </c>
      <c r="E152" t="s">
        <v>353</v>
      </c>
      <c r="F152">
        <v>507</v>
      </c>
      <c r="G152" s="48">
        <v>30690</v>
      </c>
      <c r="H152" s="48">
        <v>0</v>
      </c>
      <c r="I152" s="48">
        <v>30690</v>
      </c>
      <c r="J152" s="48">
        <v>0</v>
      </c>
      <c r="K152" s="48">
        <v>0</v>
      </c>
    </row>
    <row r="153" spans="1:11" x14ac:dyDescent="0.35">
      <c r="A153">
        <v>16</v>
      </c>
      <c r="B153">
        <v>20250148</v>
      </c>
      <c r="C153" t="s">
        <v>681</v>
      </c>
      <c r="D153">
        <v>20615</v>
      </c>
      <c r="E153" t="s">
        <v>389</v>
      </c>
      <c r="F153">
        <v>511</v>
      </c>
      <c r="G153" s="48">
        <v>14000</v>
      </c>
      <c r="H153" s="48">
        <v>12196.22</v>
      </c>
      <c r="I153" s="48">
        <v>1803.7800000000007</v>
      </c>
      <c r="J153" s="48">
        <v>0</v>
      </c>
      <c r="K153" s="48">
        <v>0</v>
      </c>
    </row>
    <row r="154" spans="1:11" x14ac:dyDescent="0.35">
      <c r="A154">
        <v>409</v>
      </c>
      <c r="B154">
        <v>20250149</v>
      </c>
      <c r="C154" t="s">
        <v>681</v>
      </c>
      <c r="D154">
        <v>28570</v>
      </c>
      <c r="E154" t="s">
        <v>332</v>
      </c>
      <c r="F154">
        <v>721</v>
      </c>
      <c r="G154" s="48">
        <v>22680</v>
      </c>
      <c r="H154" s="48">
        <v>22680</v>
      </c>
      <c r="I154" s="48">
        <v>0</v>
      </c>
      <c r="J154" s="48">
        <v>0</v>
      </c>
      <c r="K154" s="48">
        <v>0</v>
      </c>
    </row>
    <row r="155" spans="1:11" x14ac:dyDescent="0.35">
      <c r="A155">
        <v>6</v>
      </c>
      <c r="B155">
        <v>20250150</v>
      </c>
      <c r="C155" t="s">
        <v>681</v>
      </c>
      <c r="D155">
        <v>28270</v>
      </c>
      <c r="E155" t="s">
        <v>326</v>
      </c>
      <c r="F155">
        <v>101</v>
      </c>
      <c r="G155" s="48">
        <v>99964.29</v>
      </c>
      <c r="H155" s="48">
        <v>55622.15</v>
      </c>
      <c r="I155" s="48">
        <v>44342.139999999992</v>
      </c>
      <c r="J155" s="48">
        <v>0</v>
      </c>
      <c r="K155" s="48">
        <v>0</v>
      </c>
    </row>
    <row r="156" spans="1:11" x14ac:dyDescent="0.35">
      <c r="A156">
        <v>85</v>
      </c>
      <c r="B156">
        <v>20250151</v>
      </c>
      <c r="C156" t="s">
        <v>681</v>
      </c>
      <c r="D156">
        <v>22005</v>
      </c>
      <c r="E156" t="s">
        <v>276</v>
      </c>
      <c r="F156">
        <v>515</v>
      </c>
      <c r="G156" s="48">
        <v>100000</v>
      </c>
      <c r="H156" s="48">
        <v>55143</v>
      </c>
      <c r="I156" s="48">
        <v>44857</v>
      </c>
      <c r="J156" s="48">
        <v>0</v>
      </c>
      <c r="K156" s="48">
        <v>0</v>
      </c>
    </row>
    <row r="157" spans="1:11" x14ac:dyDescent="0.35">
      <c r="A157">
        <v>42</v>
      </c>
      <c r="B157">
        <v>20250152</v>
      </c>
      <c r="C157" t="s">
        <v>681</v>
      </c>
      <c r="D157">
        <v>21850</v>
      </c>
      <c r="E157" t="s">
        <v>253</v>
      </c>
      <c r="F157">
        <v>371</v>
      </c>
      <c r="G157" s="48">
        <v>42697</v>
      </c>
      <c r="H157" s="48">
        <v>42697</v>
      </c>
      <c r="I157" s="48">
        <v>0</v>
      </c>
      <c r="J157" s="48">
        <v>0</v>
      </c>
      <c r="K157" s="48">
        <v>0</v>
      </c>
    </row>
    <row r="158" spans="1:11" x14ac:dyDescent="0.35">
      <c r="A158">
        <v>65</v>
      </c>
      <c r="B158">
        <v>20250153</v>
      </c>
      <c r="C158" t="s">
        <v>681</v>
      </c>
      <c r="D158">
        <v>22010</v>
      </c>
      <c r="E158" t="s">
        <v>259</v>
      </c>
      <c r="F158">
        <v>276</v>
      </c>
      <c r="G158" s="48">
        <v>3200</v>
      </c>
      <c r="H158" s="48">
        <v>3180</v>
      </c>
      <c r="I158" s="48">
        <v>20</v>
      </c>
      <c r="J158" s="48">
        <v>0</v>
      </c>
      <c r="K158" s="48">
        <v>0</v>
      </c>
    </row>
    <row r="159" spans="1:11" x14ac:dyDescent="0.35">
      <c r="A159">
        <v>1</v>
      </c>
      <c r="B159">
        <v>20250154</v>
      </c>
      <c r="C159" t="s">
        <v>681</v>
      </c>
      <c r="D159">
        <v>22330</v>
      </c>
      <c r="E159" t="s">
        <v>348</v>
      </c>
      <c r="F159">
        <v>112</v>
      </c>
      <c r="G159" s="48">
        <v>20982.38</v>
      </c>
      <c r="H159" s="48">
        <v>0</v>
      </c>
      <c r="I159" s="48">
        <v>20982.38</v>
      </c>
      <c r="J159" s="48">
        <v>0</v>
      </c>
      <c r="K159" s="48">
        <v>0</v>
      </c>
    </row>
    <row r="160" spans="1:11" x14ac:dyDescent="0.35">
      <c r="A160">
        <v>417</v>
      </c>
      <c r="B160">
        <v>20250155</v>
      </c>
      <c r="C160" t="s">
        <v>681</v>
      </c>
      <c r="D160">
        <v>29055</v>
      </c>
      <c r="E160" t="s">
        <v>724</v>
      </c>
      <c r="F160">
        <v>731</v>
      </c>
      <c r="G160" s="48">
        <v>100000</v>
      </c>
      <c r="H160" s="48">
        <v>100000</v>
      </c>
      <c r="I160" s="48">
        <v>0</v>
      </c>
      <c r="J160" s="48">
        <v>0</v>
      </c>
      <c r="K160" s="48">
        <v>0</v>
      </c>
    </row>
    <row r="161" spans="1:11" x14ac:dyDescent="0.35">
      <c r="A161">
        <v>423</v>
      </c>
      <c r="B161">
        <v>20250156</v>
      </c>
      <c r="C161" t="s">
        <v>681</v>
      </c>
      <c r="D161">
        <v>29150</v>
      </c>
      <c r="E161" t="s">
        <v>365</v>
      </c>
      <c r="F161">
        <v>741</v>
      </c>
      <c r="G161" s="48">
        <v>86181.440000000002</v>
      </c>
      <c r="H161" s="48">
        <v>71317.47</v>
      </c>
      <c r="I161" s="48">
        <v>14863.970000000001</v>
      </c>
      <c r="J161" s="48">
        <v>0</v>
      </c>
      <c r="K161" s="48">
        <v>0</v>
      </c>
    </row>
    <row r="162" spans="1:11" x14ac:dyDescent="0.35">
      <c r="A162">
        <v>26</v>
      </c>
      <c r="B162">
        <v>20250157</v>
      </c>
      <c r="C162" t="s">
        <v>681</v>
      </c>
      <c r="D162">
        <v>21035</v>
      </c>
      <c r="E162" t="s">
        <v>268</v>
      </c>
      <c r="F162">
        <v>351</v>
      </c>
      <c r="G162" s="48">
        <v>81385</v>
      </c>
      <c r="H162" s="48">
        <v>57043.95</v>
      </c>
      <c r="I162" s="48">
        <v>24341.050000000003</v>
      </c>
      <c r="J162" s="48">
        <v>0</v>
      </c>
      <c r="K162" s="48">
        <v>0</v>
      </c>
    </row>
    <row r="163" spans="1:11" x14ac:dyDescent="0.35">
      <c r="A163">
        <v>53</v>
      </c>
      <c r="B163">
        <v>20250158</v>
      </c>
      <c r="C163" t="s">
        <v>681</v>
      </c>
      <c r="D163">
        <v>26925</v>
      </c>
      <c r="E163" t="s">
        <v>162</v>
      </c>
      <c r="F163">
        <v>427</v>
      </c>
      <c r="G163" s="48">
        <v>6399</v>
      </c>
      <c r="H163" s="48">
        <v>6399</v>
      </c>
      <c r="I163" s="48">
        <v>0</v>
      </c>
      <c r="J163" s="48">
        <v>0</v>
      </c>
      <c r="K163" s="48">
        <v>0</v>
      </c>
    </row>
    <row r="164" spans="1:11" x14ac:dyDescent="0.35">
      <c r="A164">
        <v>93</v>
      </c>
      <c r="B164">
        <v>20250159</v>
      </c>
      <c r="C164" t="s">
        <v>681</v>
      </c>
      <c r="D164">
        <v>21725</v>
      </c>
      <c r="E164" t="s">
        <v>427</v>
      </c>
      <c r="F164">
        <v>363</v>
      </c>
      <c r="G164" s="48">
        <v>6806.82</v>
      </c>
      <c r="H164" s="48">
        <v>6806.82</v>
      </c>
      <c r="I164" s="48">
        <v>0</v>
      </c>
      <c r="J164" s="48">
        <v>0</v>
      </c>
      <c r="K164" s="48">
        <v>0</v>
      </c>
    </row>
    <row r="165" spans="1:11" x14ac:dyDescent="0.35">
      <c r="A165">
        <v>34</v>
      </c>
      <c r="B165">
        <v>20250160</v>
      </c>
      <c r="C165" t="s">
        <v>681</v>
      </c>
      <c r="D165">
        <v>20985</v>
      </c>
      <c r="E165" t="s">
        <v>421</v>
      </c>
      <c r="F165">
        <v>551</v>
      </c>
      <c r="G165" s="48">
        <v>23240</v>
      </c>
      <c r="H165" s="48">
        <v>23240</v>
      </c>
      <c r="I165" s="48">
        <v>0</v>
      </c>
      <c r="J165" s="48">
        <v>0</v>
      </c>
      <c r="K165" s="48">
        <v>0</v>
      </c>
    </row>
    <row r="166" spans="1:11" x14ac:dyDescent="0.35">
      <c r="A166">
        <v>29</v>
      </c>
      <c r="B166">
        <v>20250161</v>
      </c>
      <c r="C166" t="s">
        <v>681</v>
      </c>
      <c r="D166">
        <v>21230</v>
      </c>
      <c r="E166" t="s">
        <v>407</v>
      </c>
      <c r="F166">
        <v>563</v>
      </c>
      <c r="G166" s="48">
        <v>6970</v>
      </c>
      <c r="H166" s="48">
        <v>6970</v>
      </c>
      <c r="I166" s="48">
        <v>0</v>
      </c>
      <c r="J166" s="48">
        <v>0</v>
      </c>
      <c r="K166" s="48">
        <v>0</v>
      </c>
    </row>
    <row r="167" spans="1:11" x14ac:dyDescent="0.35">
      <c r="A167">
        <v>95</v>
      </c>
      <c r="B167">
        <v>20251308</v>
      </c>
      <c r="C167" t="s">
        <v>681</v>
      </c>
      <c r="D167">
        <v>21135</v>
      </c>
      <c r="E167" t="s">
        <v>211</v>
      </c>
      <c r="F167">
        <v>575</v>
      </c>
      <c r="G167" s="48">
        <v>5000</v>
      </c>
      <c r="H167" s="48">
        <v>0</v>
      </c>
      <c r="I167" s="48">
        <v>5000</v>
      </c>
      <c r="J167" s="48">
        <v>0</v>
      </c>
      <c r="K167" s="48">
        <v>0</v>
      </c>
    </row>
    <row r="168" spans="1:11" x14ac:dyDescent="0.35">
      <c r="A168">
        <v>95</v>
      </c>
      <c r="B168">
        <v>20251309</v>
      </c>
      <c r="C168" t="s">
        <v>681</v>
      </c>
      <c r="D168">
        <v>21125</v>
      </c>
      <c r="E168" t="s">
        <v>220</v>
      </c>
      <c r="F168">
        <v>575</v>
      </c>
      <c r="G168" s="48">
        <v>5000</v>
      </c>
      <c r="H168" s="48">
        <v>0</v>
      </c>
      <c r="I168" s="48">
        <v>5000</v>
      </c>
      <c r="J168" s="48">
        <v>0</v>
      </c>
      <c r="K168" s="48">
        <v>0</v>
      </c>
    </row>
    <row r="169" spans="1:11" x14ac:dyDescent="0.35">
      <c r="A169">
        <v>21</v>
      </c>
      <c r="B169">
        <v>20250162</v>
      </c>
      <c r="C169" t="s">
        <v>681</v>
      </c>
      <c r="D169">
        <v>20780</v>
      </c>
      <c r="E169" t="s">
        <v>294</v>
      </c>
      <c r="F169">
        <v>581</v>
      </c>
      <c r="G169" s="48">
        <v>99657.8</v>
      </c>
      <c r="H169" s="48">
        <v>99657.8</v>
      </c>
      <c r="I169" s="48">
        <v>0</v>
      </c>
      <c r="J169" s="48">
        <v>0</v>
      </c>
      <c r="K169" s="48">
        <v>0</v>
      </c>
    </row>
    <row r="170" spans="1:11" x14ac:dyDescent="0.35">
      <c r="A170">
        <v>23</v>
      </c>
      <c r="B170">
        <v>20250163</v>
      </c>
      <c r="C170" t="s">
        <v>681</v>
      </c>
      <c r="D170">
        <v>20905</v>
      </c>
      <c r="E170" t="s">
        <v>370</v>
      </c>
      <c r="F170">
        <v>238</v>
      </c>
      <c r="G170" s="48">
        <v>82150</v>
      </c>
      <c r="H170" s="48">
        <v>78700</v>
      </c>
      <c r="I170" s="48">
        <v>3450</v>
      </c>
      <c r="J170" s="48">
        <v>0</v>
      </c>
      <c r="K170" s="48">
        <v>0</v>
      </c>
    </row>
    <row r="171" spans="1:11" x14ac:dyDescent="0.35">
      <c r="G171" s="49">
        <f>SUBTOTAL(109,Table3[Approved])</f>
        <v>9543443.1900000013</v>
      </c>
      <c r="H171" s="49">
        <f>SUBTOTAL(109,Table3[Payment])</f>
        <v>7027116.799999998</v>
      </c>
      <c r="I171" s="49">
        <f>SUBTOTAL(109,Table3[Balance])</f>
        <v>2516326.3900000006</v>
      </c>
      <c r="J171" s="49">
        <f>SUBTOTAL(109,Table3[Transfer From])</f>
        <v>0</v>
      </c>
      <c r="K171" s="49">
        <f>SUBTOTAL(109,Table3[Transfer To])</f>
        <v>0</v>
      </c>
    </row>
  </sheetData>
  <pageMargins left="0.7" right="0.7" top="0.75" bottom="0.75" header="0.3" footer="0.3"/>
  <tableParts count="1">
    <tablePart r:id="rId1"/>
  </tableParts>
</worksheet>
</file>

<file path=docMetadata/LabelInfo.xml><?xml version="1.0" encoding="utf-8"?>
<clbl:labelList xmlns:clbl="http://schemas.microsoft.com/office/2020/mipLabelMetadata">
  <clbl:label id="{992deae9-1c4c-42c8-a310-5088af55ba74}" enabled="0" method="" siteId="{992deae9-1c4c-42c8-a310-5088af55ba7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SAFE Grants by District</vt:lpstr>
      <vt:lpstr>To Print</vt:lpstr>
      <vt:lpstr>Round 1</vt:lpstr>
      <vt:lpstr>Round 2</vt:lpstr>
      <vt:lpstr>Round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Armatys, Krzysztof</dc:creator>
  <cp:lastModifiedBy>Armatys, Krzysztof</cp:lastModifiedBy>
  <cp:lastPrinted>2025-01-10T04:04:10Z</cp:lastPrinted>
  <dcterms:created xsi:type="dcterms:W3CDTF">2015-06-05T18:17:20Z</dcterms:created>
  <dcterms:modified xsi:type="dcterms:W3CDTF">2025-01-10T04:04:53Z</dcterms:modified>
</cp:coreProperties>
</file>